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55" windowWidth="15075" windowHeight="1695" tabRatio="661" activeTab="0"/>
  </bookViews>
  <sheets>
    <sheet name="2022-2026" sheetId="1" r:id="rId1"/>
  </sheets>
  <definedNames>
    <definedName name="_xlnm.Print_Titles" localSheetId="0">'2022-2026'!$A:$D,'2022-2026'!$7:$10</definedName>
    <definedName name="_xlnm.Print_Area" localSheetId="0">'2022-2026'!$A$1:$AD$83</definedName>
  </definedNames>
  <calcPr fullCalcOnLoad="1" fullPrecision="0"/>
</workbook>
</file>

<file path=xl/sharedStrings.xml><?xml version="1.0" encoding="utf-8"?>
<sst xmlns="http://schemas.openxmlformats.org/spreadsheetml/2006/main" count="331" uniqueCount="228">
  <si>
    <t>Всего</t>
  </si>
  <si>
    <t>№</t>
  </si>
  <si>
    <t>Сроки реализации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</si>
  <si>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</si>
  <si>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</si>
  <si>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</si>
  <si>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</si>
  <si>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2.1.</t>
  </si>
  <si>
    <t>4.1.</t>
  </si>
  <si>
    <t>1.2.</t>
  </si>
  <si>
    <t>1.4.</t>
  </si>
  <si>
    <t>1.5.</t>
  </si>
  <si>
    <t>2.2.</t>
  </si>
  <si>
    <t>2.3.</t>
  </si>
  <si>
    <t>4.2.</t>
  </si>
  <si>
    <t>4.3.</t>
  </si>
  <si>
    <t>ИТОГО: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</si>
  <si>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</si>
  <si>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ИТОГО по муниципальной программе:</t>
  </si>
  <si>
    <t>Итого по Задаче №1:</t>
  </si>
  <si>
    <t>Итого по Задаче №2:</t>
  </si>
  <si>
    <t>Итого по Задаче №4:</t>
  </si>
  <si>
    <t>Итого по Задаче №5:</t>
  </si>
  <si>
    <t>1.6.</t>
  </si>
  <si>
    <t>1.7.</t>
  </si>
  <si>
    <t>1.8.</t>
  </si>
  <si>
    <t>1.9.</t>
  </si>
  <si>
    <t>1.10.</t>
  </si>
  <si>
    <t>1.11.</t>
  </si>
  <si>
    <t>Средства областного бюджета</t>
  </si>
  <si>
    <t>Средства федерального бюджета</t>
  </si>
  <si>
    <t xml:space="preserve">Наименование целей, задач и мероприятий муниципальной программы  </t>
  </si>
  <si>
    <t>Ответственный исполнитель</t>
  </si>
  <si>
    <t>Управление физической культуры и спорта</t>
  </si>
  <si>
    <t>Выполнение муниципальной работы: "Пропаганда физической культуры, спорта и здорового образа жизни"</t>
  </si>
  <si>
    <t>МБУС  ЦФиС (Управление физической культуры и спорта)</t>
  </si>
  <si>
    <t>3.4.</t>
  </si>
  <si>
    <t>МБУС ЦФиС (Управление физической культуры и спорта)</t>
  </si>
  <si>
    <t>Выполнение муниципальной работы: "Организация и обеспечение подготовки спортивного резерва"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</si>
  <si>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</si>
  <si>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Финансовое обеспечение реализации муниципальной программы, тыс. руб.</t>
  </si>
  <si>
    <t>1.13.</t>
  </si>
  <si>
    <t>1.14.</t>
  </si>
  <si>
    <t>1.15.</t>
  </si>
  <si>
    <t>1.16.</t>
  </si>
  <si>
    <t>1.17.</t>
  </si>
  <si>
    <t>Ремонт помещений здания велошколы по адресу: ул.Строителей, 12а</t>
  </si>
  <si>
    <t>1.18.</t>
  </si>
  <si>
    <t>1.19.</t>
  </si>
  <si>
    <t>1.20.</t>
  </si>
  <si>
    <t>1.21.</t>
  </si>
  <si>
    <t>1.22.</t>
  </si>
  <si>
    <t>Департамент градостроительной деятельности</t>
  </si>
  <si>
    <t>Муниципальное бюджетное учреждение спорта центр физической культуры и спорта городского округа Тольятти (далее - МБУС  ЦФиС)
(Управление физической культуры и спорта)</t>
  </si>
  <si>
    <t>4.4.</t>
  </si>
  <si>
    <t>Разработка и изготовление информационных стендов, баннеров, рекламных перетяг, наглядной атрибутики, оформленной в соответствии с утвержденным фирменным стилем комплекса ГТО</t>
  </si>
  <si>
    <t>Задача №1: Развитие в городском округе Тольятти инфраструктуры сферы физической культуры и спорта</t>
  </si>
  <si>
    <t>Задача №2: Создание условий для развития физической культуры и спорта по месту жительства граждан в городском округе Тольятти</t>
  </si>
  <si>
    <t>1.3.</t>
  </si>
  <si>
    <t>всего</t>
  </si>
  <si>
    <t>годы</t>
  </si>
  <si>
    <t>Задачи</t>
  </si>
  <si>
    <t xml:space="preserve">Финансовое обеспечение реализации программы, </t>
  </si>
  <si>
    <t>в тыс. руб. по годам</t>
  </si>
  <si>
    <t>Задача № 1</t>
  </si>
  <si>
    <t>Задача № 2</t>
  </si>
  <si>
    <t>Задача № 3</t>
  </si>
  <si>
    <t>Задача № 4</t>
  </si>
  <si>
    <t>Итого по программе:</t>
  </si>
  <si>
    <t xml:space="preserve">Таблица № 1. </t>
  </si>
  <si>
    <t xml:space="preserve">Таблица № 2. </t>
  </si>
  <si>
    <t>Расходы по программе за счет всех источников финансирования.</t>
  </si>
  <si>
    <t>Расходы по программе за счет средств бюджета г.о.Тольятти.</t>
  </si>
  <si>
    <t>по ГРБС:</t>
  </si>
  <si>
    <t>Итого:</t>
  </si>
  <si>
    <t>Изменение расходов 
по годам</t>
  </si>
  <si>
    <t>всего за 5 лет</t>
  </si>
  <si>
    <t>по МП</t>
  </si>
  <si>
    <t xml:space="preserve">1.1. </t>
  </si>
  <si>
    <t>2.4.</t>
  </si>
  <si>
    <t>Организация физкультурно-спортивной работы с населением по месту жительства</t>
  </si>
  <si>
    <t xml:space="preserve">Материально-техническое обеспечение работы центра тестирования (приобретение комплекта оборудования и  инвентаря, оргтехники и мебели)
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</si>
  <si>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</si>
  <si>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Кадровое обеспечение центра тестирования
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</si>
  <si>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</si>
  <si>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</si>
  <si>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>План на 2022 год</t>
  </si>
  <si>
    <t>План на 2024 год</t>
  </si>
  <si>
    <t>План на 2023 год</t>
  </si>
  <si>
    <t>План на 2025 год</t>
  </si>
  <si>
    <t>План на 2026 год</t>
  </si>
  <si>
    <t>2022-2026</t>
  </si>
  <si>
    <t>Устройство спортивной площадки для  МБУ СШОР №1 "Лыжные гонки" по адресу:  Самарская область, г.Тольятти, Центральный район, ул.Родины, 5</t>
  </si>
  <si>
    <t>2024-2026</t>
  </si>
  <si>
    <t>Реконструкция спортивного комплекса "Акробат"</t>
  </si>
  <si>
    <t>МБУ СШОР № 5 "Спортивная борьба" (Управление физической культуры и спорта)</t>
  </si>
  <si>
    <t>МБУ СШОР № 8 "Союз"
(Управление физической культуры и спорта)</t>
  </si>
  <si>
    <t>МБУ СШОР № 9 "Велотол"
(Управление физической культуры и спорта)</t>
  </si>
  <si>
    <t>Капитальный ремонт универсального спортивного комплекса «Олимп» по адресу: г.Тольятти, б-р Приморский, 49</t>
  </si>
  <si>
    <t>Капитальный ремонт стадиона «Торпедо» по адресу: г.Тольятти, ул.Революционная, 80</t>
  </si>
  <si>
    <t>Капитальный ремонт Дворца спорта «Волгарь» по адресу: г.Тольятти , б-р Приморский, 37</t>
  </si>
  <si>
    <t>МБУ СШОР № 13 "Волгарь"
(Управление физической культуры и спорта)</t>
  </si>
  <si>
    <t>Текущий ремонт помещений в здании по адресу: г. Тольятти, ул. Карла Маркса, 30</t>
  </si>
  <si>
    <t>Капитальный ремонт футбольного поля спортивного комплекса «Спутник»</t>
  </si>
  <si>
    <t>1.24.</t>
  </si>
  <si>
    <t>1.25.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</si>
  <si>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</si>
  <si>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</si>
  <si>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муниципальной работы: "Организация мероприятий по подготовке спортивных сборных команд"</t>
  </si>
  <si>
    <t>Выполнение муниципального задания муниципальными учреждениями  отрасли "Физическая культура и спорт" на оказание муниципальных услуг ("Услуги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спорта")</t>
  </si>
  <si>
    <t>3.1.</t>
  </si>
  <si>
    <t>3.2.</t>
  </si>
  <si>
    <t xml:space="preserve"> МБУ СШОР № 2 «Красные Крылья» (Управление физической культуры и спорта)</t>
  </si>
  <si>
    <t>3.3.</t>
  </si>
  <si>
    <t>3.5.</t>
  </si>
  <si>
    <t>3.6.</t>
  </si>
  <si>
    <t>3.7.</t>
  </si>
  <si>
    <t>Организация курсов повышения квалификации сотрудников МБУ СШОР (СШ)</t>
  </si>
  <si>
    <t>Проектирование и строительство лыжероллерной трассы в лесной зоне Центрального района г.Тольятти</t>
  </si>
  <si>
    <t>Текущей ремонт объекта по адресу: г.Тольятти, ул. Коммунистическая, 45б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</si>
  <si>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</si>
  <si>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</si>
  <si>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3.8.</t>
  </si>
  <si>
    <t>всего по МП:</t>
  </si>
  <si>
    <t>2022г.</t>
  </si>
  <si>
    <t>2023г.</t>
  </si>
  <si>
    <t>2024г.</t>
  </si>
  <si>
    <t>2025г.</t>
  </si>
  <si>
    <t>2026г.</t>
  </si>
  <si>
    <t>Итого по Задаче №3: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</si>
  <si>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</si>
  <si>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Задача №5: Внедрение в городском округе Тольятти Всероссийского физкультурно-спортивного комплекса «Готов к труду и обороне» (ГТО)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</si>
  <si>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</si>
  <si>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</si>
  <si>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</si>
  <si>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</si>
  <si>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</si>
  <si>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</si>
  <si>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</si>
  <si>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</si>
  <si>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5.3.3.</t>
  </si>
  <si>
    <t>5.4.</t>
  </si>
  <si>
    <t>4.5.</t>
  </si>
  <si>
    <t>Задача № 5</t>
  </si>
  <si>
    <t>Развитие инфраструктуры муниципальных учреждений отдыха и оздоровления детей</t>
  </si>
  <si>
    <t>1.26.</t>
  </si>
  <si>
    <t xml:space="preserve">Приложение № 1    
к постановлению администрации городского округа Тольятти 
от ___________ № ___________
</t>
  </si>
  <si>
    <t>Ремонт помещений по адресам: ул.Революционная, 11в и ул.Мира, 158</t>
  </si>
  <si>
    <t>1) Средства местного бюджета</t>
  </si>
  <si>
    <t xml:space="preserve">2) По годам </t>
  </si>
  <si>
    <t>3 ) Средства местного с поступающими средствами из вышестоящих бюджетов</t>
  </si>
  <si>
    <t>4) Внебюджетные средства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</si>
  <si>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</si>
  <si>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</si>
  <si>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</si>
  <si>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</si>
  <si>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Департамент образования</t>
  </si>
  <si>
    <t>Итого по Программе:</t>
  </si>
  <si>
    <t xml:space="preserve">Таблица № 3. 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</si>
  <si>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</si>
  <si>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</si>
  <si>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</si>
  <si>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Департамент образования администрации городского округа Тольятти (далее - Департамент образования)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</si>
  <si>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</si>
  <si>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>отклонения с 2023 годом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</si>
  <si>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</si>
  <si>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Кадровое обеспечение центров тестирования
</t>
  </si>
  <si>
    <t xml:space="preserve">Материально-техническое обеспечение работы центров тестирования (приобретение комплекта оборудования и  инвентаря, оргтехники и мебели)
</t>
  </si>
  <si>
    <t>Задача №3: Создание условия для развития системы подготовки спортивного резерва в городском округе Тольятти</t>
  </si>
  <si>
    <t>Задача №4: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</si>
  <si>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 xml:space="preserve"> ь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</si>
  <si>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 СШ №4 "Шахматы"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</si>
  <si>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</si>
  <si>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 СШОР №11 "Бокс"
</t>
  </si>
  <si>
    <t>Департамент градостроительной деятельности администрации городского округа Тольятти (далее - Департамент градостроительной деятельности)</t>
  </si>
  <si>
    <t>Создание и организация работы центра тестирования по выполнению нормативов испытаний (тестов) комплекса ГТО по отрасли "Физическая культура и спорт":</t>
  </si>
  <si>
    <t>Создание и организация работы центра тестирования по выполнению нормативов испытаний (тестов) комплекса ГТО по отрасли "Образование":</t>
  </si>
  <si>
    <t>МБУ СШОР № 9 "Велотол", МБУДО СШОР № 10 "Олимп", (Управление физической культуры и спорта)</t>
  </si>
  <si>
    <t>МБУДО СШОР № 1 «Лыжные гонки», МБУДО СШОР № 10 «Олимп» (Управление физической культуры и спорта)</t>
  </si>
  <si>
    <t>Муниципальное бюджетное учреждение дополнительного образования спортивная школа олимпийского резерва (далее - МБУДО СШОР) №1 "Лыжные гонки" (Управление физической культуры и спорта)</t>
  </si>
  <si>
    <t>МБУДО СШОР №1 "Лыжные гонки" (Управление физической культуры и спорта)</t>
  </si>
  <si>
    <t>Муниципальное бюджетное учреждение спортивная школа олимпийского резерва (далее - МБУ СШОР) № 2 "Красные Крылья" (Управление физической культуры и спорта)</t>
  </si>
  <si>
    <t>МБУДО СШОР № 3 "Легкая атлетика"
(Управление физической культуры и спорта)</t>
  </si>
  <si>
    <t>МБУДО СШОР № 7 "Акробат"
(Управление физической культуры и спорта)</t>
  </si>
  <si>
    <t>МБУДО СШОР № 10 "Олимп"
(Управление физической культуры и спорта)</t>
  </si>
  <si>
    <t>МБУДО СШОР № 11 "Бокс"
(Управление физической культуры и спорта)</t>
  </si>
  <si>
    <t>Текущий ремонт помещений и системы отопления  по адресу: г.Тольятти, ул.Л.Чайкиной, 35</t>
  </si>
  <si>
    <t>1.27.</t>
  </si>
  <si>
    <t>Капитальный ремонт спортивного комплекса по адресу: г.Тольятти, ул.Матросова, 5а, в том числе разработка проектно-сметной документации и государственная экспертиза</t>
  </si>
  <si>
    <t>1.28.</t>
  </si>
  <si>
    <t>Капитальный ремонт стадиона "Дружба", в том числе разработка проектно-сметной документации и государственная экспертиза</t>
  </si>
  <si>
    <t>МБУ СШОР № 12 "Лада", 
(Управление физической культуры и спорта)</t>
  </si>
  <si>
    <t>МБУ СШОР № 9 "Велотол", 
(Управление физической культуры и спорта)</t>
  </si>
  <si>
    <t>2022, 2025, 2026</t>
  </si>
  <si>
    <t>2022-2025</t>
  </si>
  <si>
    <t xml:space="preserve">Приобретение спортивного оборудования, инвентаря и спортивной экипировки </t>
  </si>
  <si>
    <t>Проектирование и строительство объекта: "Спортивная база "Плёс"", расположенного по адресу: Самарская область, г.Тольятти, Комсомольский район, полуостров Копылово, ул.Бурлацкая, 42</t>
  </si>
  <si>
    <t xml:space="preserve">Департамент градостроительной деятельности
</t>
  </si>
  <si>
    <t>2025-2026</t>
  </si>
  <si>
    <t>2022-2024</t>
  </si>
  <si>
    <t>Муниципальное бюджетное учреждение дополнительного образования спортивная школа (далее - МБУДО СШ) № 4 "Шахматы"
(Управление физической культуры и спорта)</t>
  </si>
  <si>
    <t>МБУДО СШОР № 12 "Лада"
(Управление физической культуры и спорта)</t>
  </si>
  <si>
    <t>МБУС ЦФиС, МБУДО СШОР № 1 «Лыжные гонки», МБУ СШОР № 2 «Красные Крылья», МБУДО СШОР № 3 «Легкая атлетика», МБУДО СШ № 4 «Шахматы», МБУ СШОР № 5 «Спортивная борьба», МБУ СШОР № 6 «Теннис»,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</si>
  <si>
    <t>МБУДО СШОР № 1 «Лыжные гонки», МБУ СШОР № 2 «Красные Крылья», МБУДО СШОР № 3 «Легкая атлетика», МБУДО СШ № 4 «Шахматы», МБУ СШОР № 5 «Спортивная борьба», МБУ СШОР № 6 «Теннис», МБУДО СШОР № 7 «Акробат», МБУ СШОР № 8 «Союз», МБУ СШОР № 9 «Велотол», МБУДО СШОР № 10 «Олимп», МБУДО СШОР № 11 «Бокс», МБУДО СШОР № 12 «Лада», МБУ СШОР № 13 «Волгарь», МБУДО СШОР № 14 «Жигули»  (Управление физической культуры и спорта)</t>
  </si>
  <si>
    <t>МБУДО СШОР № 1 «Лыжные гонки», МБУ СШОР № 2 «Красные Крылья», МБУДО СШОР № 3 «Легкая атлетика», МБУ СШОР № 5 «Спортивная борьба», МБУДО СШОР № 7 «Акробат», МБУ СШОР № 8 «Союз», МБУ СШОР № 9 «Велотол», МБУДО СШОР № 10 «Олимп», МБУДО СШОР № 12 «Лада», МБУ СШОР № 13 «Волгарь», МБУДО СШОР № 14 «Жигули» (Управление физической культуры и спорта)</t>
  </si>
  <si>
    <t>МБУ СШОР № 2 «Красные Крылья», МБУДО СШОР № 3 «Легкая атлетика», МБУДО СШ № 4 "Шахматы", МБУ СШОР № 5 «Спортивная борьба», МБУДО СШОР № 7 «Акробат», МБУ СШОР № 8 «Союз», МБУ СШОР № 9 «Велотол», МБУДО СШОР № 12 «Лада», МБУ СШОР № 13 «Волгарь», МБУДО СШОР № 14 «Жигули» (Управление физической культуры и спорта)</t>
  </si>
  <si>
    <t>МБУДО СШОР № 1 «Лыжные гонки», МБУ СШ № 4 «Шахматы», МБУДО СШОР № 10 «Олимп», МБУДО СШОР № 12 «Лада», МБУ СШОР № 13 «Волгарь» (Управление физической культуры и спорта)</t>
  </si>
  <si>
    <t>МБУ СШОР № 2 «Красные Крылья», МБУДО СШ № 4 «Шахматы», МБУ СШОР № 5 «Спортивная борьба», МБУ СШОР № 8 «Союз», МБУДО СШОР № 10 «Олимп», МБУДО СШОР № 12 «Лада» (Управление физической культуры и спорта)</t>
  </si>
  <si>
    <t>до изменений</t>
  </si>
  <si>
    <t>разница</t>
  </si>
  <si>
    <t>Капитальный ремонт (ремонт) кровель зданий и помещений муниципальных бюджетных учреждений, находящихся в ведомственном подчинении Управления физической культуры и спорта, в том числе разработка проектно-сметной документации</t>
  </si>
  <si>
    <t xml:space="preserve"> </t>
  </si>
  <si>
    <t>2022-2023</t>
  </si>
  <si>
    <t>МБУ СШОР № 2 "Красные крылья"
(Управление физической культуры и спорта)</t>
  </si>
  <si>
    <t>Капитальный ремонт (текущий ремонт, ремонт) физкультурно-оздоровительного комплекса «Слон» по адресу: г.Тольятти, ул.М.Жукова, 13б, строение 1</t>
  </si>
  <si>
    <t>проверка</t>
  </si>
  <si>
    <t>было</t>
  </si>
  <si>
    <t>изм</t>
  </si>
  <si>
    <t>сумма разницы</t>
  </si>
  <si>
    <t>на 2022</t>
  </si>
  <si>
    <t>Перечень мероприятий муниципальной программы</t>
  </si>
  <si>
    <t xml:space="preserve">Приложение    
к постановлению администрации городского округа Тольятти 
от _____________________ № ________________________
</t>
  </si>
  <si>
    <t>Приложение № 1                                                                                                                                                                                                      
к Муниципальной программе "Развитие физической культуры и спорта в городском округе Тольятти на 2022-2026 годы"</t>
  </si>
  <si>
    <t xml:space="preserve">Капитальный ремонт холодильной станции и инженерных систем спортивного комплекса "Кристалл", приобретение оборудования </t>
  </si>
  <si>
    <t>2022, 2025-2026</t>
  </si>
  <si>
    <t>Капитальный ремонт спортивного комплекса "Старт", приобретение оборудования</t>
  </si>
  <si>
    <t xml:space="preserve">Капитальный ремонт объектов обособленного структурного подразделения база отдыха "Спартак", в том числе разработка проектно-сметной документации и государственная экспертиза </t>
  </si>
  <si>
    <t>2023, 2025-2026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</si>
</sst>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[Red]#,##0"/>
    <numFmt numFmtId="175" formatCode="0.0"/>
    <numFmt numFmtId="176" formatCode="#,##0.0;[Red]#,##0.0"/>
    <numFmt numFmtId="177" formatCode="#,##0.0"/>
    <numFmt numFmtId="178" formatCode="0;[Red]0"/>
    <numFmt numFmtId="179" formatCode="#,##0.00;[Red]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_р_."/>
    <numFmt numFmtId="186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7" fillId="0" borderId="0" xfId="53" applyFont="1" applyFill="1" applyAlignment="1">
      <alignment vertical="top" wrapText="1"/>
      <protection/>
    </xf>
    <xf numFmtId="0" fontId="20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7" fontId="6" fillId="0" borderId="10" xfId="53" applyNumberFormat="1" applyFont="1" applyFill="1" applyBorder="1" applyAlignment="1">
      <alignment horizontal="center" vertical="center" wrapText="1"/>
      <protection/>
    </xf>
    <xf numFmtId="177" fontId="2" fillId="0" borderId="0" xfId="53" applyNumberFormat="1" applyFont="1" applyFill="1" applyBorder="1" applyAlignment="1">
      <alignment horizontal="center" vertical="center" wrapText="1"/>
      <protection/>
    </xf>
    <xf numFmtId="176" fontId="2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top" wrapText="1"/>
      <protection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176" fontId="9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vertical="top"/>
      <protection/>
    </xf>
    <xf numFmtId="0" fontId="8" fillId="0" borderId="0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Alignment="1">
      <alignment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1" fontId="9" fillId="0" borderId="0" xfId="53" applyNumberFormat="1" applyFont="1" applyFill="1" applyAlignment="1">
      <alignment horizontal="center" vertical="top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right"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17" fillId="0" borderId="0" xfId="53" applyFont="1" applyFill="1" applyBorder="1" applyAlignment="1">
      <alignment horizontal="left" vertical="top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4" fillId="0" borderId="0" xfId="53" applyFont="1" applyFill="1" applyAlignment="1">
      <alignment vertical="top" wrapText="1"/>
      <protection/>
    </xf>
    <xf numFmtId="0" fontId="17" fillId="0" borderId="0" xfId="53" applyFont="1" applyFill="1" applyAlignment="1">
      <alignment horizontal="left" vertical="top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vertical="top" wrapText="1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vertical="top"/>
      <protection/>
    </xf>
    <xf numFmtId="0" fontId="17" fillId="0" borderId="0" xfId="53" applyFont="1" applyFill="1" applyBorder="1" applyAlignment="1">
      <alignment horizontal="center" vertical="top"/>
      <protection/>
    </xf>
    <xf numFmtId="175" fontId="17" fillId="0" borderId="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77" fontId="2" fillId="0" borderId="1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left" vertical="top"/>
      <protection/>
    </xf>
    <xf numFmtId="0" fontId="17" fillId="0" borderId="0" xfId="53" applyFont="1" applyFill="1" applyAlignment="1">
      <alignment vertical="top"/>
      <protection/>
    </xf>
    <xf numFmtId="0" fontId="17" fillId="0" borderId="0" xfId="53" applyFont="1" applyFill="1" applyBorder="1" applyAlignment="1">
      <alignment vertical="top"/>
      <protection/>
    </xf>
    <xf numFmtId="0" fontId="8" fillId="0" borderId="0" xfId="53" applyFont="1" applyFill="1" applyAlignment="1">
      <alignment vertical="top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74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top"/>
      <protection/>
    </xf>
    <xf numFmtId="0" fontId="16" fillId="0" borderId="0" xfId="53" applyFont="1" applyFill="1" applyAlignment="1">
      <alignment vertical="top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top" wrapText="1"/>
      <protection/>
    </xf>
    <xf numFmtId="4" fontId="17" fillId="0" borderId="0" xfId="53" applyNumberFormat="1" applyFont="1" applyFill="1" applyAlignment="1">
      <alignment horizontal="left" vertical="top"/>
      <protection/>
    </xf>
    <xf numFmtId="4" fontId="3" fillId="0" borderId="0" xfId="53" applyNumberFormat="1" applyFont="1" applyFill="1" applyAlignment="1">
      <alignment vertical="top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3" fontId="6" fillId="0" borderId="0" xfId="53" applyNumberFormat="1" applyFont="1" applyFill="1" applyBorder="1" applyAlignment="1">
      <alignment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center" wrapText="1"/>
      <protection/>
    </xf>
    <xf numFmtId="176" fontId="6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77" fontId="6" fillId="0" borderId="0" xfId="53" applyNumberFormat="1" applyFont="1" applyFill="1" applyBorder="1" applyAlignment="1">
      <alignment horizontal="center" vertical="center"/>
      <protection/>
    </xf>
    <xf numFmtId="4" fontId="1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6" fillId="0" borderId="0" xfId="53" applyNumberFormat="1" applyFont="1" applyFill="1" applyBorder="1" applyAlignment="1">
      <alignment horizontal="left" vertical="top" wrapText="1"/>
      <protection/>
    </xf>
    <xf numFmtId="176" fontId="7" fillId="0" borderId="0" xfId="53" applyNumberFormat="1" applyFont="1" applyFill="1" applyBorder="1" applyAlignment="1">
      <alignment horizontal="center" vertical="center" wrapText="1"/>
      <protection/>
    </xf>
    <xf numFmtId="174" fontId="17" fillId="0" borderId="0" xfId="53" applyNumberFormat="1" applyFont="1" applyFill="1" applyBorder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186" fontId="6" fillId="0" borderId="0" xfId="53" applyNumberFormat="1" applyFont="1" applyFill="1" applyBorder="1" applyAlignment="1">
      <alignment horizontal="center" vertical="center"/>
      <protection/>
    </xf>
    <xf numFmtId="177" fontId="16" fillId="0" borderId="0" xfId="0" applyNumberFormat="1" applyFont="1" applyFill="1" applyBorder="1" applyAlignment="1">
      <alignment horizontal="center" vertical="center"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1" fontId="4" fillId="0" borderId="0" xfId="53" applyNumberFormat="1" applyFont="1" applyFill="1" applyBorder="1" applyAlignment="1">
      <alignment horizontal="center" vertical="top" wrapText="1"/>
      <protection/>
    </xf>
    <xf numFmtId="176" fontId="5" fillId="0" borderId="0" xfId="53" applyNumberFormat="1" applyFont="1" applyFill="1" applyBorder="1" applyAlignment="1">
      <alignment horizontal="left" vertical="top" wrapText="1"/>
      <protection/>
    </xf>
    <xf numFmtId="177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3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horizontal="center" vertical="center"/>
      <protection/>
    </xf>
    <xf numFmtId="0" fontId="16" fillId="0" borderId="0" xfId="53" applyFont="1" applyFill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 vertical="top"/>
      <protection/>
    </xf>
    <xf numFmtId="1" fontId="2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/>
      <protection/>
    </xf>
    <xf numFmtId="0" fontId="9" fillId="0" borderId="0" xfId="53" applyFont="1" applyFill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177" fontId="17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vertical="top"/>
      <protection/>
    </xf>
    <xf numFmtId="185" fontId="25" fillId="0" borderId="0" xfId="53" applyNumberFormat="1" applyFont="1" applyFill="1" applyBorder="1" applyAlignment="1">
      <alignment horizontal="center" vertical="center"/>
      <protection/>
    </xf>
    <xf numFmtId="177" fontId="17" fillId="0" borderId="0" xfId="53" applyNumberFormat="1" applyFont="1" applyFill="1" applyAlignment="1">
      <alignment vertical="top"/>
      <protection/>
    </xf>
    <xf numFmtId="177" fontId="24" fillId="0" borderId="0" xfId="53" applyNumberFormat="1" applyFont="1" applyFill="1" applyAlignment="1">
      <alignment vertical="top"/>
      <protection/>
    </xf>
    <xf numFmtId="0" fontId="2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26" fillId="0" borderId="0" xfId="53" applyFont="1" applyFill="1" applyAlignment="1">
      <alignment vertical="top"/>
      <protection/>
    </xf>
    <xf numFmtId="0" fontId="19" fillId="0" borderId="12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53" applyFont="1" applyFill="1" applyAlignment="1">
      <alignment vertical="top" wrapText="1"/>
      <protection/>
    </xf>
    <xf numFmtId="3" fontId="6" fillId="0" borderId="10" xfId="53" applyNumberFormat="1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3" fontId="3" fillId="0" borderId="0" xfId="53" applyNumberFormat="1" applyFont="1" applyFill="1" applyAlignment="1">
      <alignment vertical="top" wrapText="1"/>
      <protection/>
    </xf>
    <xf numFmtId="3" fontId="3" fillId="0" borderId="0" xfId="53" applyNumberFormat="1" applyFont="1" applyFill="1" applyAlignment="1">
      <alignment horizontal="center" vertical="top" wrapText="1"/>
      <protection/>
    </xf>
    <xf numFmtId="3" fontId="2" fillId="0" borderId="0" xfId="53" applyNumberFormat="1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left" vertical="center"/>
      <protection/>
    </xf>
    <xf numFmtId="3" fontId="16" fillId="0" borderId="0" xfId="53" applyNumberFormat="1" applyFont="1" applyFill="1" applyBorder="1" applyAlignment="1">
      <alignment horizontal="center" vertical="center"/>
      <protection/>
    </xf>
    <xf numFmtId="3" fontId="4" fillId="0" borderId="0" xfId="53" applyNumberFormat="1" applyFont="1" applyFill="1" applyBorder="1" applyAlignment="1">
      <alignment vertical="top"/>
      <protection/>
    </xf>
    <xf numFmtId="3" fontId="4" fillId="0" borderId="0" xfId="53" applyNumberFormat="1" applyFont="1" applyFill="1" applyBorder="1" applyAlignment="1">
      <alignment horizontal="center" vertical="top"/>
      <protection/>
    </xf>
    <xf numFmtId="3" fontId="8" fillId="0" borderId="0" xfId="53" applyNumberFormat="1" applyFont="1" applyFill="1" applyAlignment="1">
      <alignment vertical="top" wrapText="1"/>
      <protection/>
    </xf>
    <xf numFmtId="3" fontId="8" fillId="0" borderId="0" xfId="53" applyNumberFormat="1" applyFont="1" applyFill="1" applyBorder="1" applyAlignment="1">
      <alignment vertical="top"/>
      <protection/>
    </xf>
    <xf numFmtId="3" fontId="8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Border="1" applyAlignment="1">
      <alignment horizontal="center" vertical="top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Alignment="1">
      <alignment horizontal="center" vertical="top"/>
      <protection/>
    </xf>
    <xf numFmtId="3" fontId="8" fillId="0" borderId="0" xfId="53" applyNumberFormat="1" applyFont="1" applyFill="1" applyAlignment="1">
      <alignment vertical="top"/>
      <protection/>
    </xf>
    <xf numFmtId="3" fontId="8" fillId="0" borderId="0" xfId="53" applyNumberFormat="1" applyFont="1" applyFill="1" applyAlignment="1">
      <alignment horizontal="center" vertical="top"/>
      <protection/>
    </xf>
    <xf numFmtId="3" fontId="7" fillId="0" borderId="0" xfId="53" applyNumberFormat="1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vertical="top"/>
      <protection/>
    </xf>
    <xf numFmtId="3" fontId="16" fillId="0" borderId="0" xfId="53" applyNumberFormat="1" applyFont="1" applyFill="1" applyAlignment="1">
      <alignment horizontal="center" vertical="top"/>
      <protection/>
    </xf>
    <xf numFmtId="3" fontId="16" fillId="0" borderId="0" xfId="53" applyNumberFormat="1" applyFont="1" applyFill="1" applyBorder="1" applyAlignment="1">
      <alignment vertical="top"/>
      <protection/>
    </xf>
    <xf numFmtId="3" fontId="16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Alignment="1">
      <alignment vertical="top" wrapText="1"/>
      <protection/>
    </xf>
    <xf numFmtId="3" fontId="17" fillId="0" borderId="0" xfId="53" applyNumberFormat="1" applyFont="1" applyFill="1" applyAlignment="1">
      <alignment horizontal="center" vertical="top" wrapText="1"/>
      <protection/>
    </xf>
    <xf numFmtId="3" fontId="16" fillId="0" borderId="0" xfId="53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0" xfId="53" applyNumberFormat="1" applyFont="1" applyFill="1" applyBorder="1" applyAlignment="1">
      <alignment horizontal="center" vertical="center"/>
      <protection/>
    </xf>
    <xf numFmtId="3" fontId="6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3" fontId="8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top"/>
      <protection/>
    </xf>
    <xf numFmtId="3" fontId="3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Border="1" applyAlignment="1">
      <alignment vertical="top"/>
      <protection/>
    </xf>
    <xf numFmtId="3" fontId="19" fillId="0" borderId="12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3" fontId="24" fillId="0" borderId="12" xfId="53" applyNumberFormat="1" applyFont="1" applyFill="1" applyBorder="1" applyAlignment="1">
      <alignment horizontal="center" vertical="center"/>
      <protection/>
    </xf>
    <xf numFmtId="3" fontId="27" fillId="0" borderId="16" xfId="53" applyNumberFormat="1" applyFont="1" applyFill="1" applyBorder="1" applyAlignment="1">
      <alignment horizontal="center" vertical="center"/>
      <protection/>
    </xf>
    <xf numFmtId="3" fontId="24" fillId="0" borderId="0" xfId="53" applyNumberFormat="1" applyFont="1" applyFill="1" applyAlignment="1">
      <alignment vertical="top"/>
      <protection/>
    </xf>
    <xf numFmtId="3" fontId="24" fillId="0" borderId="0" xfId="53" applyNumberFormat="1" applyFont="1" applyFill="1" applyAlignment="1">
      <alignment horizontal="center" vertical="top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/>
      <protection/>
    </xf>
    <xf numFmtId="3" fontId="27" fillId="0" borderId="12" xfId="53" applyNumberFormat="1" applyFont="1" applyFill="1" applyBorder="1" applyAlignment="1">
      <alignment horizontal="center" vertical="center"/>
      <protection/>
    </xf>
    <xf numFmtId="3" fontId="27" fillId="0" borderId="17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177" fontId="17" fillId="0" borderId="0" xfId="53" applyNumberFormat="1" applyFont="1" applyFill="1" applyAlignment="1">
      <alignment horizontal="center" vertical="center"/>
      <protection/>
    </xf>
    <xf numFmtId="3" fontId="24" fillId="0" borderId="18" xfId="53" applyNumberFormat="1" applyFont="1" applyFill="1" applyBorder="1" applyAlignment="1">
      <alignment horizontal="center" vertical="center"/>
      <protection/>
    </xf>
    <xf numFmtId="3" fontId="24" fillId="0" borderId="19" xfId="53" applyNumberFormat="1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177" fontId="17" fillId="0" borderId="0" xfId="53" applyNumberFormat="1" applyFont="1" applyFill="1" applyAlignment="1">
      <alignment horizontal="center"/>
      <protection/>
    </xf>
    <xf numFmtId="3" fontId="17" fillId="0" borderId="0" xfId="53" applyNumberFormat="1" applyFont="1" applyFill="1" applyBorder="1" applyAlignment="1">
      <alignment horizontal="left" vertical="top"/>
      <protection/>
    </xf>
    <xf numFmtId="0" fontId="11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3" fontId="10" fillId="0" borderId="0" xfId="0" applyNumberFormat="1" applyFont="1" applyFill="1" applyAlignment="1">
      <alignment/>
    </xf>
    <xf numFmtId="0" fontId="2" fillId="0" borderId="10" xfId="54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0" fontId="18" fillId="0" borderId="0" xfId="53" applyFont="1" applyFill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center" wrapText="1"/>
    </xf>
    <xf numFmtId="3" fontId="17" fillId="0" borderId="1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176" fontId="2" fillId="0" borderId="0" xfId="53" applyNumberFormat="1" applyFont="1" applyFill="1" applyBorder="1" applyAlignment="1">
      <alignment horizontal="center" vertical="top" wrapText="1"/>
      <protection/>
    </xf>
    <xf numFmtId="174" fontId="6" fillId="0" borderId="0" xfId="53" applyNumberFormat="1" applyFont="1" applyFill="1" applyBorder="1" applyAlignment="1">
      <alignment horizontal="center" vertical="center"/>
      <protection/>
    </xf>
    <xf numFmtId="174" fontId="6" fillId="0" borderId="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177" fontId="16" fillId="0" borderId="10" xfId="53" applyNumberFormat="1" applyFont="1" applyFill="1" applyBorder="1" applyAlignment="1">
      <alignment horizontal="left" vertical="center" wrapText="1"/>
      <protection/>
    </xf>
    <xf numFmtId="177" fontId="16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top" wrapText="1"/>
      <protection/>
    </xf>
    <xf numFmtId="176" fontId="16" fillId="0" borderId="0" xfId="53" applyNumberFormat="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0" xfId="53" applyFont="1" applyFill="1" applyAlignment="1">
      <alignment horizontal="center" vertical="top"/>
      <protection/>
    </xf>
    <xf numFmtId="0" fontId="0" fillId="0" borderId="0" xfId="0" applyFont="1" applyFill="1" applyAlignment="1">
      <alignment horizontal="center" vertical="top" wrapText="1"/>
    </xf>
    <xf numFmtId="0" fontId="17" fillId="0" borderId="0" xfId="53" applyFont="1" applyFill="1" applyAlignment="1">
      <alignment horizontal="center" vertical="top" wrapText="1"/>
      <protection/>
    </xf>
    <xf numFmtId="0" fontId="16" fillId="0" borderId="10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/>
    </xf>
    <xf numFmtId="177" fontId="16" fillId="0" borderId="10" xfId="53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 horizontal="left"/>
    </xf>
    <xf numFmtId="0" fontId="17" fillId="0" borderId="11" xfId="0" applyFont="1" applyFill="1" applyBorder="1" applyAlignment="1">
      <alignment horizontal="right" vertical="center"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77" fontId="16" fillId="0" borderId="1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0"/>
  <sheetViews>
    <sheetView tabSelected="1" view="pageBreakPreview" zoomScale="55" zoomScaleSheetLayoutView="55" zoomScalePageLayoutView="0" workbookViewId="0" topLeftCell="A1">
      <pane ySplit="9" topLeftCell="A11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10.140625" style="133" customWidth="1"/>
    <col min="2" max="2" width="51.140625" style="21" customWidth="1"/>
    <col min="3" max="3" width="53.7109375" style="134" customWidth="1"/>
    <col min="4" max="4" width="16.57421875" style="135" customWidth="1"/>
    <col min="5" max="5" width="12.00390625" style="136" customWidth="1"/>
    <col min="6" max="9" width="14.7109375" style="22" customWidth="1"/>
    <col min="10" max="10" width="13.140625" style="136" customWidth="1"/>
    <col min="11" max="14" width="14.00390625" style="22" customWidth="1"/>
    <col min="15" max="15" width="13.421875" style="136" customWidth="1"/>
    <col min="16" max="16" width="12.7109375" style="22" customWidth="1"/>
    <col min="17" max="17" width="14.28125" style="22" customWidth="1"/>
    <col min="18" max="18" width="12.7109375" style="22" customWidth="1"/>
    <col min="19" max="19" width="15.28125" style="22" customWidth="1"/>
    <col min="20" max="29" width="18.28125" style="22" customWidth="1"/>
    <col min="30" max="30" width="20.00390625" style="136" customWidth="1"/>
    <col min="31" max="31" width="30.57421875" style="41" customWidth="1"/>
    <col min="32" max="32" width="21.8515625" style="22" customWidth="1"/>
    <col min="33" max="33" width="20.8515625" style="195" customWidth="1"/>
    <col min="34" max="34" width="19.57421875" style="194" customWidth="1"/>
    <col min="35" max="35" width="25.00390625" style="22" customWidth="1"/>
    <col min="36" max="36" width="20.28125" style="22" customWidth="1"/>
    <col min="37" max="37" width="23.140625" style="22" customWidth="1"/>
    <col min="38" max="38" width="24.140625" style="22" customWidth="1"/>
    <col min="39" max="39" width="28.00390625" style="22" customWidth="1"/>
    <col min="40" max="50" width="15.140625" style="22" customWidth="1"/>
    <col min="51" max="54" width="9.140625" style="22" customWidth="1"/>
    <col min="55" max="16384" width="9.140625" style="18" customWidth="1"/>
  </cols>
  <sheetData>
    <row r="1" spans="1:54" s="33" customFormat="1" ht="76.5" customHeight="1" hidden="1">
      <c r="A1" s="23"/>
      <c r="B1" s="24"/>
      <c r="C1" s="25"/>
      <c r="D1" s="26"/>
      <c r="E1" s="27"/>
      <c r="F1" s="28"/>
      <c r="G1" s="28"/>
      <c r="H1" s="28"/>
      <c r="I1" s="28"/>
      <c r="J1" s="29"/>
      <c r="K1" s="30"/>
      <c r="L1" s="252" t="s">
        <v>146</v>
      </c>
      <c r="M1" s="252"/>
      <c r="N1" s="252"/>
      <c r="O1" s="252"/>
      <c r="P1" s="252"/>
      <c r="Q1" s="252"/>
      <c r="R1" s="252"/>
      <c r="S1" s="252"/>
      <c r="T1" s="1"/>
      <c r="U1" s="1"/>
      <c r="V1" s="31"/>
      <c r="W1" s="31"/>
      <c r="X1" s="31"/>
      <c r="Y1" s="31"/>
      <c r="Z1" s="31"/>
      <c r="AA1" s="31"/>
      <c r="AB1" s="31"/>
      <c r="AC1" s="31"/>
      <c r="AD1" s="31"/>
      <c r="AE1" s="250"/>
      <c r="AF1" s="32"/>
      <c r="AG1" s="160"/>
      <c r="AH1" s="16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s="33" customFormat="1" ht="15" customHeight="1">
      <c r="A2" s="23"/>
      <c r="B2" s="24"/>
      <c r="C2" s="25"/>
      <c r="D2" s="26"/>
      <c r="E2" s="27"/>
      <c r="F2" s="28"/>
      <c r="G2" s="28"/>
      <c r="H2" s="28"/>
      <c r="I2" s="28"/>
      <c r="J2" s="29"/>
      <c r="K2" s="30"/>
      <c r="L2" s="2"/>
      <c r="M2" s="2"/>
      <c r="N2" s="2"/>
      <c r="O2" s="2"/>
      <c r="P2" s="2"/>
      <c r="Q2" s="2"/>
      <c r="R2" s="2"/>
      <c r="S2" s="2"/>
      <c r="T2" s="2"/>
      <c r="U2" s="2"/>
      <c r="V2" s="31"/>
      <c r="W2" s="31"/>
      <c r="X2" s="31"/>
      <c r="Y2" s="31"/>
      <c r="Z2" s="31"/>
      <c r="AA2" s="31"/>
      <c r="AB2" s="31"/>
      <c r="AC2" s="31"/>
      <c r="AD2" s="31"/>
      <c r="AE2" s="250"/>
      <c r="AF2" s="32"/>
      <c r="AG2" s="160"/>
      <c r="AH2" s="161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s="33" customFormat="1" ht="66.75" customHeight="1">
      <c r="A3" s="23" t="s">
        <v>211</v>
      </c>
      <c r="B3" s="24"/>
      <c r="C3" s="25"/>
      <c r="D3" s="26"/>
      <c r="E3" s="27"/>
      <c r="F3" s="28"/>
      <c r="G3" s="28"/>
      <c r="H3" s="28"/>
      <c r="I3" s="28"/>
      <c r="J3" s="29"/>
      <c r="K3" s="30"/>
      <c r="L3" s="252" t="s">
        <v>221</v>
      </c>
      <c r="M3" s="252"/>
      <c r="N3" s="252"/>
      <c r="O3" s="252"/>
      <c r="P3" s="252"/>
      <c r="Q3" s="252"/>
      <c r="R3" s="252"/>
      <c r="S3" s="252"/>
      <c r="T3" s="3"/>
      <c r="U3" s="3"/>
      <c r="V3" s="31"/>
      <c r="W3" s="31"/>
      <c r="X3" s="31"/>
      <c r="Y3" s="31"/>
      <c r="Z3" s="31"/>
      <c r="AA3" s="31"/>
      <c r="AB3" s="31"/>
      <c r="AC3" s="31"/>
      <c r="AD3" s="31"/>
      <c r="AE3" s="250"/>
      <c r="AF3" s="32"/>
      <c r="AG3" s="160"/>
      <c r="AH3" s="161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</row>
    <row r="4" spans="1:54" s="33" customFormat="1" ht="66.75" customHeight="1">
      <c r="A4" s="23"/>
      <c r="B4" s="24"/>
      <c r="C4" s="25"/>
      <c r="D4" s="26"/>
      <c r="E4" s="27"/>
      <c r="F4" s="28"/>
      <c r="G4" s="28"/>
      <c r="H4" s="28"/>
      <c r="I4" s="28"/>
      <c r="J4" s="29"/>
      <c r="K4" s="30"/>
      <c r="L4" s="257" t="s">
        <v>222</v>
      </c>
      <c r="M4" s="257"/>
      <c r="N4" s="257"/>
      <c r="O4" s="257"/>
      <c r="P4" s="257"/>
      <c r="Q4" s="257"/>
      <c r="R4" s="257"/>
      <c r="S4" s="257"/>
      <c r="T4" s="3"/>
      <c r="U4" s="3"/>
      <c r="V4" s="31"/>
      <c r="W4" s="31"/>
      <c r="X4" s="31"/>
      <c r="Y4" s="31"/>
      <c r="Z4" s="31"/>
      <c r="AA4" s="31"/>
      <c r="AB4" s="31"/>
      <c r="AC4" s="31"/>
      <c r="AD4" s="31"/>
      <c r="AE4" s="226"/>
      <c r="AF4" s="32"/>
      <c r="AG4" s="160"/>
      <c r="AH4" s="161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2:41" s="33" customFormat="1" ht="34.5" customHeight="1">
      <c r="B5" s="4"/>
      <c r="C5" s="239" t="s">
        <v>220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4"/>
      <c r="AF5" s="251"/>
      <c r="AG5" s="251"/>
      <c r="AH5" s="251"/>
      <c r="AI5" s="251"/>
      <c r="AJ5" s="251"/>
      <c r="AK5" s="251"/>
      <c r="AL5" s="251"/>
      <c r="AM5" s="251"/>
      <c r="AN5" s="251"/>
      <c r="AO5" s="251"/>
    </row>
    <row r="6" spans="1:54" s="33" customFormat="1" ht="10.5" customHeight="1">
      <c r="A6" s="23"/>
      <c r="B6" s="35"/>
      <c r="C6" s="35"/>
      <c r="D6" s="36"/>
      <c r="E6" s="37"/>
      <c r="F6" s="38"/>
      <c r="G6" s="38"/>
      <c r="H6" s="38"/>
      <c r="I6" s="38"/>
      <c r="J6" s="39"/>
      <c r="K6" s="5"/>
      <c r="L6" s="5"/>
      <c r="M6" s="5"/>
      <c r="N6" s="5"/>
      <c r="O6" s="3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0"/>
      <c r="AE6" s="41"/>
      <c r="AF6" s="32"/>
      <c r="AG6" s="160"/>
      <c r="AH6" s="161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34" s="13" customFormat="1" ht="24.75" customHeight="1">
      <c r="A7" s="264" t="s">
        <v>1</v>
      </c>
      <c r="B7" s="242" t="s">
        <v>31</v>
      </c>
      <c r="C7" s="242" t="s">
        <v>32</v>
      </c>
      <c r="D7" s="240" t="s">
        <v>2</v>
      </c>
      <c r="E7" s="242" t="s">
        <v>40</v>
      </c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 t="s">
        <v>40</v>
      </c>
      <c r="U7" s="242"/>
      <c r="V7" s="242"/>
      <c r="W7" s="242"/>
      <c r="X7" s="242"/>
      <c r="Y7" s="242"/>
      <c r="Z7" s="242"/>
      <c r="AA7" s="242"/>
      <c r="AB7" s="242"/>
      <c r="AC7" s="242"/>
      <c r="AD7" s="255" t="s">
        <v>16</v>
      </c>
      <c r="AE7" s="44"/>
      <c r="AG7" s="162"/>
      <c r="AH7" s="162"/>
    </row>
    <row r="8" spans="1:34" s="13" customFormat="1" ht="24.75" customHeight="1">
      <c r="A8" s="265"/>
      <c r="B8" s="242"/>
      <c r="C8" s="242"/>
      <c r="D8" s="241"/>
      <c r="E8" s="242" t="s">
        <v>86</v>
      </c>
      <c r="F8" s="242"/>
      <c r="G8" s="242"/>
      <c r="H8" s="242"/>
      <c r="I8" s="242"/>
      <c r="J8" s="242" t="s">
        <v>88</v>
      </c>
      <c r="K8" s="242"/>
      <c r="L8" s="242"/>
      <c r="M8" s="242"/>
      <c r="N8" s="242"/>
      <c r="O8" s="242" t="s">
        <v>87</v>
      </c>
      <c r="P8" s="242"/>
      <c r="Q8" s="242"/>
      <c r="R8" s="242"/>
      <c r="S8" s="242"/>
      <c r="T8" s="242" t="s">
        <v>89</v>
      </c>
      <c r="U8" s="242"/>
      <c r="V8" s="242"/>
      <c r="W8" s="242"/>
      <c r="X8" s="242"/>
      <c r="Y8" s="242" t="s">
        <v>90</v>
      </c>
      <c r="Z8" s="242"/>
      <c r="AA8" s="242"/>
      <c r="AB8" s="242"/>
      <c r="AC8" s="242"/>
      <c r="AD8" s="256"/>
      <c r="AE8" s="44"/>
      <c r="AG8" s="162"/>
      <c r="AH8" s="162"/>
    </row>
    <row r="9" spans="1:34" s="13" customFormat="1" ht="37.5" customHeight="1">
      <c r="A9" s="265"/>
      <c r="B9" s="242"/>
      <c r="C9" s="242"/>
      <c r="D9" s="241"/>
      <c r="E9" s="6" t="s">
        <v>0</v>
      </c>
      <c r="F9" s="45" t="s">
        <v>3</v>
      </c>
      <c r="G9" s="45" t="s">
        <v>4</v>
      </c>
      <c r="H9" s="45" t="s">
        <v>5</v>
      </c>
      <c r="I9" s="45" t="s">
        <v>6</v>
      </c>
      <c r="J9" s="46" t="s">
        <v>0</v>
      </c>
      <c r="K9" s="45" t="s">
        <v>3</v>
      </c>
      <c r="L9" s="45" t="s">
        <v>4</v>
      </c>
      <c r="M9" s="45" t="s">
        <v>5</v>
      </c>
      <c r="N9" s="45" t="s">
        <v>6</v>
      </c>
      <c r="O9" s="46" t="s">
        <v>0</v>
      </c>
      <c r="P9" s="45" t="s">
        <v>3</v>
      </c>
      <c r="Q9" s="45" t="s">
        <v>4</v>
      </c>
      <c r="R9" s="45" t="s">
        <v>5</v>
      </c>
      <c r="S9" s="45" t="s">
        <v>6</v>
      </c>
      <c r="T9" s="6" t="s">
        <v>0</v>
      </c>
      <c r="U9" s="42" t="s">
        <v>3</v>
      </c>
      <c r="V9" s="42" t="s">
        <v>4</v>
      </c>
      <c r="W9" s="42" t="s">
        <v>5</v>
      </c>
      <c r="X9" s="42" t="s">
        <v>6</v>
      </c>
      <c r="Y9" s="6" t="s">
        <v>0</v>
      </c>
      <c r="Z9" s="42" t="s">
        <v>3</v>
      </c>
      <c r="AA9" s="42" t="s">
        <v>4</v>
      </c>
      <c r="AB9" s="42" t="s">
        <v>5</v>
      </c>
      <c r="AC9" s="42" t="s">
        <v>6</v>
      </c>
      <c r="AD9" s="256"/>
      <c r="AE9" s="44"/>
      <c r="AG9" s="162"/>
      <c r="AH9" s="162"/>
    </row>
    <row r="10" spans="1:34" s="49" customFormat="1" ht="18.75">
      <c r="A10" s="47">
        <v>1</v>
      </c>
      <c r="B10" s="7">
        <v>2</v>
      </c>
      <c r="C10" s="7">
        <v>3</v>
      </c>
      <c r="D10" s="48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47">
        <v>19</v>
      </c>
      <c r="T10" s="7">
        <v>20</v>
      </c>
      <c r="U10" s="7">
        <v>21</v>
      </c>
      <c r="V10" s="48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G10" s="163"/>
      <c r="AH10" s="163"/>
    </row>
    <row r="11" spans="1:34" s="51" customFormat="1" ht="35.25" customHeight="1">
      <c r="A11" s="253" t="s">
        <v>17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50"/>
      <c r="AG11" s="164"/>
      <c r="AH11" s="165"/>
    </row>
    <row r="12" spans="1:34" s="51" customFormat="1" ht="35.25" customHeight="1">
      <c r="A12" s="253" t="s">
        <v>56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50"/>
      <c r="AG12" s="164"/>
      <c r="AH12" s="165"/>
    </row>
    <row r="13" spans="1:34" s="56" customFormat="1" ht="79.5" customHeight="1">
      <c r="A13" s="52" t="s">
        <v>78</v>
      </c>
      <c r="B13" s="142" t="s">
        <v>159</v>
      </c>
      <c r="C13" s="54" t="s">
        <v>174</v>
      </c>
      <c r="D13" s="55" t="s">
        <v>212</v>
      </c>
      <c r="E13" s="155">
        <f>SUM(F13:I13)</f>
        <v>3928</v>
      </c>
      <c r="F13" s="156">
        <v>3928</v>
      </c>
      <c r="G13" s="156">
        <v>0</v>
      </c>
      <c r="H13" s="156">
        <v>0</v>
      </c>
      <c r="I13" s="156">
        <v>0</v>
      </c>
      <c r="J13" s="155">
        <f>SUM(K13:N13)</f>
        <v>8445</v>
      </c>
      <c r="K13" s="156">
        <v>8445</v>
      </c>
      <c r="L13" s="156">
        <v>0</v>
      </c>
      <c r="M13" s="156">
        <v>0</v>
      </c>
      <c r="N13" s="156">
        <v>0</v>
      </c>
      <c r="O13" s="155">
        <f>SUM(P13:S13)</f>
        <v>0</v>
      </c>
      <c r="P13" s="156">
        <v>0</v>
      </c>
      <c r="Q13" s="156">
        <v>0</v>
      </c>
      <c r="R13" s="156">
        <v>0</v>
      </c>
      <c r="S13" s="156">
        <v>0</v>
      </c>
      <c r="T13" s="155">
        <f>SUM(U13:X13)</f>
        <v>0</v>
      </c>
      <c r="U13" s="156">
        <v>0</v>
      </c>
      <c r="V13" s="156">
        <v>0</v>
      </c>
      <c r="W13" s="156">
        <v>0</v>
      </c>
      <c r="X13" s="156">
        <v>0</v>
      </c>
      <c r="Y13" s="155">
        <f>SUM(Z13:AC13)</f>
        <v>0</v>
      </c>
      <c r="Z13" s="156">
        <v>0</v>
      </c>
      <c r="AA13" s="156">
        <v>0</v>
      </c>
      <c r="AB13" s="156">
        <v>0</v>
      </c>
      <c r="AC13" s="156">
        <v>0</v>
      </c>
      <c r="AD13" s="158">
        <f>SUM(E13,J13,O13,T13,Y13)</f>
        <v>12373</v>
      </c>
      <c r="AE13" s="34"/>
      <c r="AG13" s="166"/>
      <c r="AH13" s="167"/>
    </row>
    <row r="14" spans="1:54" s="33" customFormat="1" ht="88.5" customHeight="1">
      <c r="A14" s="52" t="s">
        <v>9</v>
      </c>
      <c r="B14" s="222" t="s">
        <v>171</v>
      </c>
      <c r="C14" s="54" t="s">
        <v>52</v>
      </c>
      <c r="D14" s="55" t="s">
        <v>198</v>
      </c>
      <c r="E14" s="155">
        <f aca="true" t="shared" si="0" ref="E14:E37">SUM(F14:I14)</f>
        <v>0</v>
      </c>
      <c r="F14" s="156">
        <v>0</v>
      </c>
      <c r="G14" s="156">
        <v>0</v>
      </c>
      <c r="H14" s="156">
        <v>0</v>
      </c>
      <c r="I14" s="156">
        <v>0</v>
      </c>
      <c r="J14" s="155">
        <f>SUM(K14:N14)</f>
        <v>0</v>
      </c>
      <c r="K14" s="156">
        <v>0</v>
      </c>
      <c r="L14" s="156">
        <v>0</v>
      </c>
      <c r="M14" s="156">
        <v>0</v>
      </c>
      <c r="N14" s="156">
        <v>0</v>
      </c>
      <c r="O14" s="155">
        <f>SUM(P14:S14)</f>
        <v>0</v>
      </c>
      <c r="P14" s="156">
        <v>0</v>
      </c>
      <c r="Q14" s="156">
        <v>0</v>
      </c>
      <c r="R14" s="156">
        <v>0</v>
      </c>
      <c r="S14" s="156">
        <v>0</v>
      </c>
      <c r="T14" s="155">
        <f>SUM(U14:X14)</f>
        <v>6052</v>
      </c>
      <c r="U14" s="156">
        <v>6052</v>
      </c>
      <c r="V14" s="156">
        <v>0</v>
      </c>
      <c r="W14" s="156">
        <v>0</v>
      </c>
      <c r="X14" s="156">
        <v>0</v>
      </c>
      <c r="Y14" s="155">
        <f>SUM(Z14:AC14)</f>
        <v>50000</v>
      </c>
      <c r="Z14" s="156">
        <v>2500</v>
      </c>
      <c r="AA14" s="156">
        <v>47500</v>
      </c>
      <c r="AB14" s="156">
        <v>0</v>
      </c>
      <c r="AC14" s="156">
        <v>0</v>
      </c>
      <c r="AD14" s="158">
        <f aca="true" t="shared" si="1" ref="AD14:AD37">SUM(E14,J14,O14,T14,Y14)</f>
        <v>56052</v>
      </c>
      <c r="AE14" s="227"/>
      <c r="AF14" s="154"/>
      <c r="AG14" s="168"/>
      <c r="AH14" s="168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32"/>
      <c r="AY14" s="32"/>
      <c r="AZ14" s="32"/>
      <c r="BA14" s="32"/>
      <c r="BB14" s="32"/>
    </row>
    <row r="15" spans="1:34" s="56" customFormat="1" ht="87.75" customHeight="1">
      <c r="A15" s="52" t="s">
        <v>58</v>
      </c>
      <c r="B15" s="222" t="s">
        <v>172</v>
      </c>
      <c r="C15" s="54" t="s">
        <v>52</v>
      </c>
      <c r="D15" s="55" t="s">
        <v>198</v>
      </c>
      <c r="E15" s="155">
        <f t="shared" si="0"/>
        <v>0</v>
      </c>
      <c r="F15" s="156">
        <v>0</v>
      </c>
      <c r="G15" s="156">
        <v>0</v>
      </c>
      <c r="H15" s="156">
        <v>0</v>
      </c>
      <c r="I15" s="156">
        <v>0</v>
      </c>
      <c r="J15" s="155">
        <f>SUM(K15:N15)</f>
        <v>0</v>
      </c>
      <c r="K15" s="156">
        <v>0</v>
      </c>
      <c r="L15" s="156">
        <v>0</v>
      </c>
      <c r="M15" s="156">
        <v>0</v>
      </c>
      <c r="N15" s="156">
        <v>0</v>
      </c>
      <c r="O15" s="155">
        <f>SUM(P15:S15)</f>
        <v>0</v>
      </c>
      <c r="P15" s="156">
        <v>0</v>
      </c>
      <c r="Q15" s="156">
        <v>0</v>
      </c>
      <c r="R15" s="156">
        <v>0</v>
      </c>
      <c r="S15" s="156">
        <v>0</v>
      </c>
      <c r="T15" s="155">
        <f>SUM(U15:X15)</f>
        <v>6052</v>
      </c>
      <c r="U15" s="156">
        <v>6052</v>
      </c>
      <c r="V15" s="156">
        <v>0</v>
      </c>
      <c r="W15" s="156">
        <v>0</v>
      </c>
      <c r="X15" s="156">
        <v>0</v>
      </c>
      <c r="Y15" s="155">
        <f>SUM(Z15:AC15)</f>
        <v>50000</v>
      </c>
      <c r="Z15" s="156">
        <v>2500</v>
      </c>
      <c r="AA15" s="156">
        <v>47500</v>
      </c>
      <c r="AB15" s="156">
        <v>0</v>
      </c>
      <c r="AC15" s="156">
        <v>0</v>
      </c>
      <c r="AD15" s="158">
        <f t="shared" si="1"/>
        <v>56052</v>
      </c>
      <c r="AE15" s="227"/>
      <c r="AG15" s="166"/>
      <c r="AH15" s="166"/>
    </row>
    <row r="16" spans="1:34" s="56" customFormat="1" ht="81" customHeight="1">
      <c r="A16" s="52" t="s">
        <v>10</v>
      </c>
      <c r="B16" s="222" t="s">
        <v>173</v>
      </c>
      <c r="C16" s="54" t="s">
        <v>52</v>
      </c>
      <c r="D16" s="55" t="s">
        <v>198</v>
      </c>
      <c r="E16" s="155">
        <f t="shared" si="0"/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f>SUM(K16:N16)</f>
        <v>0</v>
      </c>
      <c r="K16" s="156">
        <v>0</v>
      </c>
      <c r="L16" s="156">
        <v>0</v>
      </c>
      <c r="M16" s="156">
        <v>0</v>
      </c>
      <c r="N16" s="156">
        <v>0</v>
      </c>
      <c r="O16" s="155">
        <f>SUM(P16:S16)</f>
        <v>0</v>
      </c>
      <c r="P16" s="156">
        <v>0</v>
      </c>
      <c r="Q16" s="156">
        <v>0</v>
      </c>
      <c r="R16" s="156">
        <v>0</v>
      </c>
      <c r="S16" s="156">
        <v>0</v>
      </c>
      <c r="T16" s="155">
        <f>SUM(U16:X16)</f>
        <v>6052</v>
      </c>
      <c r="U16" s="156">
        <v>6052</v>
      </c>
      <c r="V16" s="156">
        <v>0</v>
      </c>
      <c r="W16" s="156">
        <v>0</v>
      </c>
      <c r="X16" s="156">
        <v>0</v>
      </c>
      <c r="Y16" s="155">
        <f>SUM(Z16:AC16)</f>
        <v>50000</v>
      </c>
      <c r="Z16" s="156">
        <v>2500</v>
      </c>
      <c r="AA16" s="156">
        <v>47500</v>
      </c>
      <c r="AB16" s="156">
        <v>0</v>
      </c>
      <c r="AC16" s="156">
        <v>0</v>
      </c>
      <c r="AD16" s="158">
        <f t="shared" si="1"/>
        <v>56052</v>
      </c>
      <c r="AE16" s="227"/>
      <c r="AG16" s="166"/>
      <c r="AH16" s="166"/>
    </row>
    <row r="17" spans="1:34" s="56" customFormat="1" ht="82.5" customHeight="1">
      <c r="A17" s="52" t="s">
        <v>11</v>
      </c>
      <c r="B17" s="223" t="s">
        <v>163</v>
      </c>
      <c r="C17" s="230" t="s">
        <v>179</v>
      </c>
      <c r="D17" s="55" t="s">
        <v>198</v>
      </c>
      <c r="E17" s="155">
        <f t="shared" si="0"/>
        <v>0</v>
      </c>
      <c r="F17" s="156">
        <v>0</v>
      </c>
      <c r="G17" s="156">
        <v>0</v>
      </c>
      <c r="H17" s="156">
        <v>0</v>
      </c>
      <c r="I17" s="156">
        <v>0</v>
      </c>
      <c r="J17" s="155">
        <f>SUM(K17:N17)</f>
        <v>0</v>
      </c>
      <c r="K17" s="156">
        <v>0</v>
      </c>
      <c r="L17" s="156">
        <v>0</v>
      </c>
      <c r="M17" s="156">
        <v>0</v>
      </c>
      <c r="N17" s="156">
        <v>0</v>
      </c>
      <c r="O17" s="155">
        <f>SUM(P17:S17)</f>
        <v>0</v>
      </c>
      <c r="P17" s="156">
        <v>0</v>
      </c>
      <c r="Q17" s="156">
        <v>0</v>
      </c>
      <c r="R17" s="156">
        <v>0</v>
      </c>
      <c r="S17" s="156">
        <v>0</v>
      </c>
      <c r="T17" s="155">
        <f>SUM(U17:X17)</f>
        <v>3000</v>
      </c>
      <c r="U17" s="156">
        <v>3000</v>
      </c>
      <c r="V17" s="156">
        <v>0</v>
      </c>
      <c r="W17" s="156">
        <v>0</v>
      </c>
      <c r="X17" s="156">
        <v>0</v>
      </c>
      <c r="Y17" s="155">
        <f>SUM(Z17:AC17)</f>
        <v>60000</v>
      </c>
      <c r="Z17" s="156">
        <v>3000</v>
      </c>
      <c r="AA17" s="156">
        <v>57000</v>
      </c>
      <c r="AB17" s="156">
        <v>0</v>
      </c>
      <c r="AC17" s="156">
        <v>0</v>
      </c>
      <c r="AD17" s="158">
        <f t="shared" si="1"/>
        <v>63000</v>
      </c>
      <c r="AE17" s="34"/>
      <c r="AG17" s="166"/>
      <c r="AH17" s="166"/>
    </row>
    <row r="18" spans="1:34" s="56" customFormat="1" ht="56.25" customHeight="1">
      <c r="A18" s="52" t="s">
        <v>23</v>
      </c>
      <c r="B18" s="223" t="s">
        <v>118</v>
      </c>
      <c r="C18" s="230" t="s">
        <v>180</v>
      </c>
      <c r="D18" s="55" t="s">
        <v>198</v>
      </c>
      <c r="E18" s="155">
        <f t="shared" si="0"/>
        <v>0</v>
      </c>
      <c r="F18" s="156">
        <v>0</v>
      </c>
      <c r="G18" s="156">
        <v>0</v>
      </c>
      <c r="H18" s="156">
        <v>0</v>
      </c>
      <c r="I18" s="156">
        <v>0</v>
      </c>
      <c r="J18" s="155">
        <f>K18+L18+M18+N18</f>
        <v>0</v>
      </c>
      <c r="K18" s="156">
        <v>0</v>
      </c>
      <c r="L18" s="156">
        <v>0</v>
      </c>
      <c r="M18" s="156">
        <v>0</v>
      </c>
      <c r="N18" s="156">
        <v>0</v>
      </c>
      <c r="O18" s="155">
        <f>P18+Q18+R18+S18</f>
        <v>0</v>
      </c>
      <c r="P18" s="156">
        <v>0</v>
      </c>
      <c r="Q18" s="156">
        <v>0</v>
      </c>
      <c r="R18" s="156">
        <v>0</v>
      </c>
      <c r="S18" s="156">
        <v>0</v>
      </c>
      <c r="T18" s="155">
        <f>U18+V18+W18+X18</f>
        <v>8000</v>
      </c>
      <c r="U18" s="156">
        <v>8000</v>
      </c>
      <c r="V18" s="156">
        <v>0</v>
      </c>
      <c r="W18" s="156">
        <v>0</v>
      </c>
      <c r="X18" s="156">
        <v>0</v>
      </c>
      <c r="Y18" s="155">
        <f>Z18+AA18+AB18+AC18</f>
        <v>57000</v>
      </c>
      <c r="Z18" s="156">
        <v>2850</v>
      </c>
      <c r="AA18" s="156">
        <v>54150</v>
      </c>
      <c r="AB18" s="156">
        <v>0</v>
      </c>
      <c r="AC18" s="156">
        <v>0</v>
      </c>
      <c r="AD18" s="158">
        <f t="shared" si="1"/>
        <v>65000</v>
      </c>
      <c r="AE18" s="34"/>
      <c r="AG18" s="166"/>
      <c r="AH18" s="167"/>
    </row>
    <row r="19" spans="1:34" s="56" customFormat="1" ht="70.5" customHeight="1">
      <c r="A19" s="52" t="s">
        <v>24</v>
      </c>
      <c r="B19" s="223" t="s">
        <v>92</v>
      </c>
      <c r="C19" s="230" t="s">
        <v>180</v>
      </c>
      <c r="D19" s="55" t="s">
        <v>198</v>
      </c>
      <c r="E19" s="155">
        <f t="shared" si="0"/>
        <v>0</v>
      </c>
      <c r="F19" s="156">
        <v>0</v>
      </c>
      <c r="G19" s="156">
        <v>0</v>
      </c>
      <c r="H19" s="156">
        <v>0</v>
      </c>
      <c r="I19" s="156">
        <v>0</v>
      </c>
      <c r="J19" s="155">
        <f>SUM(K19:N19)</f>
        <v>0</v>
      </c>
      <c r="K19" s="156">
        <v>0</v>
      </c>
      <c r="L19" s="156">
        <v>0</v>
      </c>
      <c r="M19" s="156">
        <v>0</v>
      </c>
      <c r="N19" s="156">
        <v>0</v>
      </c>
      <c r="O19" s="155">
        <f>SUM(P19:S19)</f>
        <v>0</v>
      </c>
      <c r="P19" s="156">
        <v>0</v>
      </c>
      <c r="Q19" s="156">
        <v>0</v>
      </c>
      <c r="R19" s="156">
        <v>0</v>
      </c>
      <c r="S19" s="156">
        <v>0</v>
      </c>
      <c r="T19" s="155">
        <f>SUM(U19:X19)</f>
        <v>4500</v>
      </c>
      <c r="U19" s="156">
        <v>4500</v>
      </c>
      <c r="V19" s="156">
        <v>0</v>
      </c>
      <c r="W19" s="156">
        <v>0</v>
      </c>
      <c r="X19" s="156">
        <v>0</v>
      </c>
      <c r="Y19" s="155">
        <f>SUM(Z19:AC19)</f>
        <v>0</v>
      </c>
      <c r="Z19" s="156">
        <v>0</v>
      </c>
      <c r="AA19" s="156">
        <v>0</v>
      </c>
      <c r="AB19" s="156">
        <v>0</v>
      </c>
      <c r="AC19" s="156">
        <v>0</v>
      </c>
      <c r="AD19" s="158">
        <f t="shared" si="1"/>
        <v>4500</v>
      </c>
      <c r="AE19" s="34"/>
      <c r="AG19" s="166"/>
      <c r="AH19" s="166"/>
    </row>
    <row r="20" spans="1:34" s="56" customFormat="1" ht="69" customHeight="1">
      <c r="A20" s="52" t="s">
        <v>25</v>
      </c>
      <c r="B20" s="53" t="s">
        <v>94</v>
      </c>
      <c r="C20" s="54" t="s">
        <v>181</v>
      </c>
      <c r="D20" s="55" t="s">
        <v>198</v>
      </c>
      <c r="E20" s="155">
        <f t="shared" si="0"/>
        <v>0</v>
      </c>
      <c r="F20" s="156">
        <v>0</v>
      </c>
      <c r="G20" s="156">
        <v>0</v>
      </c>
      <c r="H20" s="156">
        <v>0</v>
      </c>
      <c r="I20" s="156">
        <v>0</v>
      </c>
      <c r="J20" s="155">
        <f aca="true" t="shared" si="2" ref="J20:J37">K20+L20+M20+N20</f>
        <v>0</v>
      </c>
      <c r="K20" s="156">
        <v>0</v>
      </c>
      <c r="L20" s="156">
        <v>0</v>
      </c>
      <c r="M20" s="156">
        <v>0</v>
      </c>
      <c r="N20" s="156">
        <v>0</v>
      </c>
      <c r="O20" s="155">
        <f>P20+Q20+R20+S20</f>
        <v>0</v>
      </c>
      <c r="P20" s="156">
        <v>0</v>
      </c>
      <c r="Q20" s="156">
        <v>0</v>
      </c>
      <c r="R20" s="156">
        <v>0</v>
      </c>
      <c r="S20" s="156">
        <v>0</v>
      </c>
      <c r="T20" s="155">
        <f>U20+V20+W20+X20</f>
        <v>6700</v>
      </c>
      <c r="U20" s="156">
        <v>6700</v>
      </c>
      <c r="V20" s="156">
        <v>0</v>
      </c>
      <c r="W20" s="156">
        <v>0</v>
      </c>
      <c r="X20" s="156">
        <v>0</v>
      </c>
      <c r="Y20" s="155">
        <f>Z20+AA20+AB20+AC20</f>
        <v>59000</v>
      </c>
      <c r="Z20" s="156">
        <v>2950</v>
      </c>
      <c r="AA20" s="156">
        <v>56050</v>
      </c>
      <c r="AB20" s="156">
        <v>0</v>
      </c>
      <c r="AC20" s="156">
        <v>0</v>
      </c>
      <c r="AD20" s="158">
        <f t="shared" si="1"/>
        <v>65700</v>
      </c>
      <c r="AE20" s="34"/>
      <c r="AG20" s="166"/>
      <c r="AH20" s="167"/>
    </row>
    <row r="21" spans="1:34" s="56" customFormat="1" ht="56.25" customHeight="1">
      <c r="A21" s="52" t="s">
        <v>26</v>
      </c>
      <c r="B21" s="142" t="s">
        <v>225</v>
      </c>
      <c r="C21" s="54" t="s">
        <v>182</v>
      </c>
      <c r="D21" s="55" t="s">
        <v>224</v>
      </c>
      <c r="E21" s="155">
        <f t="shared" si="0"/>
        <v>513</v>
      </c>
      <c r="F21" s="156">
        <v>513</v>
      </c>
      <c r="G21" s="156">
        <v>0</v>
      </c>
      <c r="H21" s="156">
        <v>0</v>
      </c>
      <c r="I21" s="156">
        <v>0</v>
      </c>
      <c r="J21" s="155">
        <f t="shared" si="2"/>
        <v>0</v>
      </c>
      <c r="K21" s="156">
        <v>0</v>
      </c>
      <c r="L21" s="156">
        <v>0</v>
      </c>
      <c r="M21" s="156">
        <v>0</v>
      </c>
      <c r="N21" s="156">
        <v>0</v>
      </c>
      <c r="O21" s="155">
        <f>P21+Q21+R21+S21</f>
        <v>0</v>
      </c>
      <c r="P21" s="156">
        <v>0</v>
      </c>
      <c r="Q21" s="156">
        <v>0</v>
      </c>
      <c r="R21" s="156">
        <v>0</v>
      </c>
      <c r="S21" s="156">
        <v>0</v>
      </c>
      <c r="T21" s="155">
        <f>U21+V21+W21+X21</f>
        <v>20061</v>
      </c>
      <c r="U21" s="156">
        <f>10061+10000</f>
        <v>20061</v>
      </c>
      <c r="V21" s="156">
        <v>0</v>
      </c>
      <c r="W21" s="156">
        <v>0</v>
      </c>
      <c r="X21" s="156">
        <v>0</v>
      </c>
      <c r="Y21" s="155">
        <f>Z21+AA21+AB21+AC21</f>
        <v>0</v>
      </c>
      <c r="Z21" s="156">
        <v>0</v>
      </c>
      <c r="AA21" s="156">
        <v>0</v>
      </c>
      <c r="AB21" s="156">
        <v>0</v>
      </c>
      <c r="AC21" s="156">
        <v>0</v>
      </c>
      <c r="AD21" s="158">
        <f t="shared" si="1"/>
        <v>20574</v>
      </c>
      <c r="AE21" s="34"/>
      <c r="AG21" s="166"/>
      <c r="AH21" s="167"/>
    </row>
    <row r="22" spans="1:34" s="56" customFormat="1" ht="72" customHeight="1">
      <c r="A22" s="52" t="s">
        <v>27</v>
      </c>
      <c r="B22" s="223" t="s">
        <v>147</v>
      </c>
      <c r="C22" s="54" t="s">
        <v>200</v>
      </c>
      <c r="D22" s="55" t="s">
        <v>198</v>
      </c>
      <c r="E22" s="155">
        <f t="shared" si="0"/>
        <v>0</v>
      </c>
      <c r="F22" s="156">
        <v>0</v>
      </c>
      <c r="G22" s="156">
        <v>0</v>
      </c>
      <c r="H22" s="156">
        <v>0</v>
      </c>
      <c r="I22" s="156">
        <v>0</v>
      </c>
      <c r="J22" s="155">
        <f t="shared" si="2"/>
        <v>0</v>
      </c>
      <c r="K22" s="156">
        <v>0</v>
      </c>
      <c r="L22" s="156">
        <v>0</v>
      </c>
      <c r="M22" s="156">
        <v>0</v>
      </c>
      <c r="N22" s="156">
        <v>0</v>
      </c>
      <c r="O22" s="155">
        <f>SUM(P22:S22)</f>
        <v>0</v>
      </c>
      <c r="P22" s="156">
        <v>0</v>
      </c>
      <c r="Q22" s="156">
        <v>0</v>
      </c>
      <c r="R22" s="156">
        <v>0</v>
      </c>
      <c r="S22" s="156">
        <v>0</v>
      </c>
      <c r="T22" s="155">
        <f>SUM(U22:X22)</f>
        <v>15000</v>
      </c>
      <c r="U22" s="156">
        <v>15000</v>
      </c>
      <c r="V22" s="156">
        <v>0</v>
      </c>
      <c r="W22" s="156">
        <v>0</v>
      </c>
      <c r="X22" s="156">
        <v>0</v>
      </c>
      <c r="Y22" s="155">
        <f>Z22+AA22+AB22+AC22</f>
        <v>14783</v>
      </c>
      <c r="Z22" s="156">
        <v>14783</v>
      </c>
      <c r="AA22" s="156">
        <v>0</v>
      </c>
      <c r="AB22" s="156">
        <v>0</v>
      </c>
      <c r="AC22" s="156">
        <v>0</v>
      </c>
      <c r="AD22" s="158">
        <f t="shared" si="1"/>
        <v>29783</v>
      </c>
      <c r="AE22" s="34"/>
      <c r="AG22" s="166"/>
      <c r="AH22" s="167"/>
    </row>
    <row r="23" spans="1:49" ht="53.25" customHeight="1">
      <c r="A23" s="52" t="s">
        <v>28</v>
      </c>
      <c r="B23" s="53" t="s">
        <v>119</v>
      </c>
      <c r="C23" s="54" t="s">
        <v>95</v>
      </c>
      <c r="D23" s="55" t="s">
        <v>198</v>
      </c>
      <c r="E23" s="155">
        <f t="shared" si="0"/>
        <v>0</v>
      </c>
      <c r="F23" s="156">
        <v>0</v>
      </c>
      <c r="G23" s="156">
        <v>0</v>
      </c>
      <c r="H23" s="156">
        <v>0</v>
      </c>
      <c r="I23" s="156">
        <v>0</v>
      </c>
      <c r="J23" s="155">
        <f t="shared" si="2"/>
        <v>0</v>
      </c>
      <c r="K23" s="156">
        <v>0</v>
      </c>
      <c r="L23" s="156">
        <v>0</v>
      </c>
      <c r="M23" s="156">
        <v>0</v>
      </c>
      <c r="N23" s="156">
        <v>0</v>
      </c>
      <c r="O23" s="155">
        <f>P23+Q23+R23+S23</f>
        <v>0</v>
      </c>
      <c r="P23" s="156">
        <v>0</v>
      </c>
      <c r="Q23" s="156">
        <v>0</v>
      </c>
      <c r="R23" s="156">
        <v>0</v>
      </c>
      <c r="S23" s="156">
        <v>0</v>
      </c>
      <c r="T23" s="155">
        <f>U23+V23+W23+X23</f>
        <v>2970</v>
      </c>
      <c r="U23" s="156">
        <f>1964+1006</f>
        <v>2970</v>
      </c>
      <c r="V23" s="156">
        <v>0</v>
      </c>
      <c r="W23" s="156">
        <v>0</v>
      </c>
      <c r="X23" s="156">
        <v>0</v>
      </c>
      <c r="Y23" s="155">
        <f>Z23+AA23+AB23+AC23</f>
        <v>0</v>
      </c>
      <c r="Z23" s="156">
        <v>0</v>
      </c>
      <c r="AA23" s="156">
        <v>0</v>
      </c>
      <c r="AB23" s="156">
        <v>0</v>
      </c>
      <c r="AC23" s="156">
        <v>0</v>
      </c>
      <c r="AD23" s="158">
        <f t="shared" si="1"/>
        <v>2970</v>
      </c>
      <c r="AE23" s="34"/>
      <c r="AF23" s="19"/>
      <c r="AG23" s="169"/>
      <c r="AH23" s="170"/>
      <c r="AI23" s="19"/>
      <c r="AJ23" s="19"/>
      <c r="AK23" s="19"/>
      <c r="AL23" s="19"/>
      <c r="AM23" s="19"/>
      <c r="AN23" s="19"/>
      <c r="AO23" s="19"/>
      <c r="AP23" s="66"/>
      <c r="AQ23" s="66"/>
      <c r="AR23" s="66"/>
      <c r="AS23" s="66"/>
      <c r="AT23" s="66"/>
      <c r="AU23" s="66"/>
      <c r="AV23" s="66"/>
      <c r="AW23" s="66"/>
    </row>
    <row r="24" spans="1:54" ht="68.25" customHeight="1">
      <c r="A24" s="52" t="s">
        <v>160</v>
      </c>
      <c r="B24" s="53" t="s">
        <v>188</v>
      </c>
      <c r="C24" s="54" t="s">
        <v>183</v>
      </c>
      <c r="D24" s="230" t="s">
        <v>194</v>
      </c>
      <c r="E24" s="155">
        <f t="shared" si="0"/>
        <v>652</v>
      </c>
      <c r="F24" s="156">
        <v>652</v>
      </c>
      <c r="G24" s="156">
        <v>0</v>
      </c>
      <c r="H24" s="156">
        <v>0</v>
      </c>
      <c r="I24" s="156">
        <v>0</v>
      </c>
      <c r="J24" s="155">
        <f t="shared" si="2"/>
        <v>652</v>
      </c>
      <c r="K24" s="156">
        <v>652</v>
      </c>
      <c r="L24" s="156">
        <v>0</v>
      </c>
      <c r="M24" s="156">
        <v>0</v>
      </c>
      <c r="N24" s="156">
        <v>0</v>
      </c>
      <c r="O24" s="155">
        <f>SUM(P24:S24)</f>
        <v>652</v>
      </c>
      <c r="P24" s="156">
        <v>652</v>
      </c>
      <c r="Q24" s="156">
        <v>0</v>
      </c>
      <c r="R24" s="156">
        <v>0</v>
      </c>
      <c r="S24" s="156">
        <v>0</v>
      </c>
      <c r="T24" s="155">
        <f>U24+V24+W24+X24</f>
        <v>15000</v>
      </c>
      <c r="U24" s="156">
        <v>15000</v>
      </c>
      <c r="V24" s="156">
        <v>0</v>
      </c>
      <c r="W24" s="156">
        <v>0</v>
      </c>
      <c r="X24" s="156">
        <v>0</v>
      </c>
      <c r="Y24" s="155">
        <f>Z24+AA24+AB24+AC24</f>
        <v>0</v>
      </c>
      <c r="Z24" s="156">
        <v>0</v>
      </c>
      <c r="AA24" s="156">
        <v>0</v>
      </c>
      <c r="AB24" s="156">
        <v>0</v>
      </c>
      <c r="AC24" s="156">
        <v>0</v>
      </c>
      <c r="AD24" s="158">
        <f t="shared" si="1"/>
        <v>16956</v>
      </c>
      <c r="AE24" s="34"/>
      <c r="AF24" s="34"/>
      <c r="AG24" s="171"/>
      <c r="AH24" s="171"/>
      <c r="AI24" s="57"/>
      <c r="AJ24" s="58"/>
      <c r="AK24" s="58"/>
      <c r="AL24" s="58"/>
      <c r="AM24" s="246"/>
      <c r="AN24" s="246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ht="42" customHeight="1">
      <c r="A25" s="52" t="s">
        <v>41</v>
      </c>
      <c r="B25" s="53" t="s">
        <v>120</v>
      </c>
      <c r="C25" s="54" t="s">
        <v>96</v>
      </c>
      <c r="D25" s="55" t="s">
        <v>198</v>
      </c>
      <c r="E25" s="155">
        <f t="shared" si="0"/>
        <v>0</v>
      </c>
      <c r="F25" s="156">
        <v>0</v>
      </c>
      <c r="G25" s="156">
        <v>0</v>
      </c>
      <c r="H25" s="156">
        <v>0</v>
      </c>
      <c r="I25" s="156">
        <v>0</v>
      </c>
      <c r="J25" s="155">
        <f t="shared" si="2"/>
        <v>0</v>
      </c>
      <c r="K25" s="156">
        <v>0</v>
      </c>
      <c r="L25" s="156">
        <v>0</v>
      </c>
      <c r="M25" s="156">
        <v>0</v>
      </c>
      <c r="N25" s="156">
        <v>0</v>
      </c>
      <c r="O25" s="155">
        <f>P25+Q25+R25+S25</f>
        <v>0</v>
      </c>
      <c r="P25" s="156">
        <v>0</v>
      </c>
      <c r="Q25" s="156">
        <v>0</v>
      </c>
      <c r="R25" s="156">
        <v>0</v>
      </c>
      <c r="S25" s="156">
        <v>0</v>
      </c>
      <c r="T25" s="155">
        <f>U25+V25+W25+X25</f>
        <v>3700</v>
      </c>
      <c r="U25" s="156">
        <v>3700</v>
      </c>
      <c r="V25" s="156">
        <v>0</v>
      </c>
      <c r="W25" s="156">
        <v>0</v>
      </c>
      <c r="X25" s="156">
        <v>0</v>
      </c>
      <c r="Y25" s="155">
        <f aca="true" t="shared" si="3" ref="Y25:Y35">Z25+AA25+AB25+AC25</f>
        <v>13440</v>
      </c>
      <c r="Z25" s="156">
        <v>672</v>
      </c>
      <c r="AA25" s="156">
        <v>12768</v>
      </c>
      <c r="AB25" s="156">
        <v>0</v>
      </c>
      <c r="AC25" s="156">
        <v>0</v>
      </c>
      <c r="AD25" s="158">
        <f t="shared" si="1"/>
        <v>17140</v>
      </c>
      <c r="AE25" s="34"/>
      <c r="AF25" s="34"/>
      <c r="AG25" s="171"/>
      <c r="AH25" s="171"/>
      <c r="AI25" s="57"/>
      <c r="AJ25" s="58"/>
      <c r="AK25" s="58"/>
      <c r="AL25" s="58"/>
      <c r="AM25" s="246"/>
      <c r="AN25" s="246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36.75" customHeight="1">
      <c r="A26" s="52" t="s">
        <v>42</v>
      </c>
      <c r="B26" s="53" t="s">
        <v>46</v>
      </c>
      <c r="C26" s="54" t="s">
        <v>97</v>
      </c>
      <c r="D26" s="55">
        <v>2025</v>
      </c>
      <c r="E26" s="155">
        <f t="shared" si="0"/>
        <v>0</v>
      </c>
      <c r="F26" s="156">
        <v>0</v>
      </c>
      <c r="G26" s="156">
        <v>0</v>
      </c>
      <c r="H26" s="156">
        <v>0</v>
      </c>
      <c r="I26" s="156">
        <v>0</v>
      </c>
      <c r="J26" s="155">
        <f t="shared" si="2"/>
        <v>0</v>
      </c>
      <c r="K26" s="156">
        <v>0</v>
      </c>
      <c r="L26" s="156">
        <v>0</v>
      </c>
      <c r="M26" s="156">
        <v>0</v>
      </c>
      <c r="N26" s="156">
        <v>0</v>
      </c>
      <c r="O26" s="155">
        <f>P26+Q26+R26+S26</f>
        <v>0</v>
      </c>
      <c r="P26" s="156">
        <v>0</v>
      </c>
      <c r="Q26" s="156">
        <v>0</v>
      </c>
      <c r="R26" s="156">
        <v>0</v>
      </c>
      <c r="S26" s="156">
        <v>0</v>
      </c>
      <c r="T26" s="155">
        <f>U26+V26+W26+X26</f>
        <v>8500</v>
      </c>
      <c r="U26" s="156">
        <v>8500</v>
      </c>
      <c r="V26" s="156">
        <v>0</v>
      </c>
      <c r="W26" s="156">
        <v>0</v>
      </c>
      <c r="X26" s="156">
        <v>0</v>
      </c>
      <c r="Y26" s="155">
        <f t="shared" si="3"/>
        <v>0</v>
      </c>
      <c r="Z26" s="156">
        <v>0</v>
      </c>
      <c r="AA26" s="156">
        <v>0</v>
      </c>
      <c r="AB26" s="156">
        <v>0</v>
      </c>
      <c r="AC26" s="156">
        <v>0</v>
      </c>
      <c r="AD26" s="158">
        <f t="shared" si="1"/>
        <v>8500</v>
      </c>
      <c r="AE26" s="34"/>
      <c r="AF26" s="34"/>
      <c r="AG26" s="171"/>
      <c r="AH26" s="171"/>
      <c r="AI26" s="57"/>
      <c r="AJ26" s="58"/>
      <c r="AK26" s="58"/>
      <c r="AL26" s="58"/>
      <c r="AM26" s="246"/>
      <c r="AN26" s="246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ht="91.5" customHeight="1">
      <c r="A27" s="52" t="s">
        <v>43</v>
      </c>
      <c r="B27" s="53" t="s">
        <v>226</v>
      </c>
      <c r="C27" s="54" t="s">
        <v>97</v>
      </c>
      <c r="D27" s="55" t="s">
        <v>227</v>
      </c>
      <c r="E27" s="155">
        <f t="shared" si="0"/>
        <v>0</v>
      </c>
      <c r="F27" s="156">
        <v>0</v>
      </c>
      <c r="G27" s="156">
        <v>0</v>
      </c>
      <c r="H27" s="156">
        <v>0</v>
      </c>
      <c r="I27" s="156">
        <v>0</v>
      </c>
      <c r="J27" s="155">
        <f t="shared" si="2"/>
        <v>5387</v>
      </c>
      <c r="K27" s="156">
        <v>5387</v>
      </c>
      <c r="L27" s="156">
        <v>0</v>
      </c>
      <c r="M27" s="156">
        <v>0</v>
      </c>
      <c r="N27" s="156">
        <v>0</v>
      </c>
      <c r="O27" s="155">
        <f>SUM(P27:S27)</f>
        <v>0</v>
      </c>
      <c r="P27" s="156">
        <v>0</v>
      </c>
      <c r="Q27" s="156">
        <v>0</v>
      </c>
      <c r="R27" s="156">
        <v>0</v>
      </c>
      <c r="S27" s="156">
        <v>0</v>
      </c>
      <c r="T27" s="155">
        <f>SUM(U27:X27)</f>
        <v>17861</v>
      </c>
      <c r="U27" s="156">
        <v>893</v>
      </c>
      <c r="V27" s="156">
        <v>16968</v>
      </c>
      <c r="W27" s="156">
        <v>0</v>
      </c>
      <c r="X27" s="156">
        <v>0</v>
      </c>
      <c r="Y27" s="155">
        <f t="shared" si="3"/>
        <v>18371</v>
      </c>
      <c r="Z27" s="156">
        <v>919</v>
      </c>
      <c r="AA27" s="156">
        <v>17452</v>
      </c>
      <c r="AB27" s="156">
        <v>0</v>
      </c>
      <c r="AC27" s="156">
        <v>0</v>
      </c>
      <c r="AD27" s="158">
        <f t="shared" si="1"/>
        <v>41619</v>
      </c>
      <c r="AE27" s="34"/>
      <c r="AF27" s="34"/>
      <c r="AG27" s="171"/>
      <c r="AH27" s="171"/>
      <c r="AI27" s="57"/>
      <c r="AJ27" s="58"/>
      <c r="AK27" s="58"/>
      <c r="AL27" s="58"/>
      <c r="AM27" s="246"/>
      <c r="AN27" s="246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34" s="56" customFormat="1" ht="59.25" customHeight="1">
      <c r="A28" s="52" t="s">
        <v>44</v>
      </c>
      <c r="B28" s="53" t="s">
        <v>98</v>
      </c>
      <c r="C28" s="54" t="s">
        <v>184</v>
      </c>
      <c r="D28" s="55" t="s">
        <v>198</v>
      </c>
      <c r="E28" s="155">
        <f t="shared" si="0"/>
        <v>0</v>
      </c>
      <c r="F28" s="156">
        <v>0</v>
      </c>
      <c r="G28" s="156">
        <v>0</v>
      </c>
      <c r="H28" s="156">
        <v>0</v>
      </c>
      <c r="I28" s="156">
        <v>0</v>
      </c>
      <c r="J28" s="155">
        <f t="shared" si="2"/>
        <v>0</v>
      </c>
      <c r="K28" s="156">
        <v>0</v>
      </c>
      <c r="L28" s="156">
        <v>0</v>
      </c>
      <c r="M28" s="156">
        <v>0</v>
      </c>
      <c r="N28" s="156">
        <v>0</v>
      </c>
      <c r="O28" s="155">
        <f>SUM(P28:S28)</f>
        <v>0</v>
      </c>
      <c r="P28" s="156">
        <v>0</v>
      </c>
      <c r="Q28" s="156">
        <v>0</v>
      </c>
      <c r="R28" s="156">
        <v>0</v>
      </c>
      <c r="S28" s="156">
        <v>0</v>
      </c>
      <c r="T28" s="155">
        <f>SUM(U28:X28)</f>
        <v>12252</v>
      </c>
      <c r="U28" s="156">
        <v>12252</v>
      </c>
      <c r="V28" s="156">
        <v>0</v>
      </c>
      <c r="W28" s="156">
        <v>0</v>
      </c>
      <c r="X28" s="156">
        <v>0</v>
      </c>
      <c r="Y28" s="155">
        <f t="shared" si="3"/>
        <v>346005</v>
      </c>
      <c r="Z28" s="156">
        <v>3460</v>
      </c>
      <c r="AA28" s="156">
        <v>13840</v>
      </c>
      <c r="AB28" s="156">
        <v>328705</v>
      </c>
      <c r="AC28" s="156">
        <v>0</v>
      </c>
      <c r="AD28" s="158">
        <f t="shared" si="1"/>
        <v>358257</v>
      </c>
      <c r="AE28" s="34"/>
      <c r="AG28" s="166"/>
      <c r="AH28" s="167"/>
    </row>
    <row r="29" spans="1:54" ht="84.75" customHeight="1">
      <c r="A29" s="52" t="s">
        <v>45</v>
      </c>
      <c r="B29" s="142" t="s">
        <v>196</v>
      </c>
      <c r="C29" s="54" t="s">
        <v>197</v>
      </c>
      <c r="D29" s="55" t="s">
        <v>198</v>
      </c>
      <c r="E29" s="155">
        <f t="shared" si="0"/>
        <v>0</v>
      </c>
      <c r="F29" s="156">
        <v>0</v>
      </c>
      <c r="G29" s="156">
        <v>0</v>
      </c>
      <c r="H29" s="156">
        <v>0</v>
      </c>
      <c r="I29" s="156">
        <v>0</v>
      </c>
      <c r="J29" s="155">
        <f t="shared" si="2"/>
        <v>0</v>
      </c>
      <c r="K29" s="156">
        <v>0</v>
      </c>
      <c r="L29" s="156">
        <v>0</v>
      </c>
      <c r="M29" s="156">
        <v>0</v>
      </c>
      <c r="N29" s="156">
        <v>0</v>
      </c>
      <c r="O29" s="155">
        <f>P29+Q29</f>
        <v>0</v>
      </c>
      <c r="P29" s="156">
        <v>0</v>
      </c>
      <c r="Q29" s="156">
        <v>0</v>
      </c>
      <c r="R29" s="156">
        <v>0</v>
      </c>
      <c r="S29" s="156">
        <v>0</v>
      </c>
      <c r="T29" s="155">
        <f>U29+V29</f>
        <v>6898</v>
      </c>
      <c r="U29" s="156">
        <v>6898</v>
      </c>
      <c r="V29" s="156">
        <v>0</v>
      </c>
      <c r="W29" s="156">
        <v>0</v>
      </c>
      <c r="X29" s="156">
        <v>0</v>
      </c>
      <c r="Y29" s="155">
        <f t="shared" si="3"/>
        <v>120000</v>
      </c>
      <c r="Z29" s="156">
        <v>114000</v>
      </c>
      <c r="AA29" s="156">
        <v>6000</v>
      </c>
      <c r="AB29" s="156">
        <v>0</v>
      </c>
      <c r="AC29" s="156">
        <v>0</v>
      </c>
      <c r="AD29" s="158">
        <f t="shared" si="1"/>
        <v>126898</v>
      </c>
      <c r="AE29" s="34"/>
      <c r="AF29" s="34"/>
      <c r="AG29" s="171"/>
      <c r="AH29" s="171"/>
      <c r="AI29" s="57"/>
      <c r="AJ29" s="58"/>
      <c r="AK29" s="58"/>
      <c r="AL29" s="58"/>
      <c r="AM29" s="246"/>
      <c r="AN29" s="246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34" s="56" customFormat="1" ht="52.5" customHeight="1">
      <c r="A30" s="52" t="s">
        <v>47</v>
      </c>
      <c r="B30" s="223" t="s">
        <v>186</v>
      </c>
      <c r="C30" s="54" t="s">
        <v>185</v>
      </c>
      <c r="D30" s="55">
        <v>2025</v>
      </c>
      <c r="E30" s="155">
        <f t="shared" si="0"/>
        <v>0</v>
      </c>
      <c r="F30" s="156">
        <v>0</v>
      </c>
      <c r="G30" s="156">
        <v>0</v>
      </c>
      <c r="H30" s="156">
        <v>0</v>
      </c>
      <c r="I30" s="156">
        <v>0</v>
      </c>
      <c r="J30" s="155">
        <f t="shared" si="2"/>
        <v>0</v>
      </c>
      <c r="K30" s="156">
        <v>0</v>
      </c>
      <c r="L30" s="156">
        <v>0</v>
      </c>
      <c r="M30" s="156">
        <v>0</v>
      </c>
      <c r="N30" s="156">
        <v>0</v>
      </c>
      <c r="O30" s="155">
        <f>SUM(P30:S30)</f>
        <v>0</v>
      </c>
      <c r="P30" s="156">
        <v>0</v>
      </c>
      <c r="Q30" s="156">
        <v>0</v>
      </c>
      <c r="R30" s="156">
        <v>0</v>
      </c>
      <c r="S30" s="156">
        <v>0</v>
      </c>
      <c r="T30" s="155">
        <f>SUM(U30:X30)</f>
        <v>350</v>
      </c>
      <c r="U30" s="156">
        <f>62.75+287.25</f>
        <v>350</v>
      </c>
      <c r="V30" s="156">
        <v>0</v>
      </c>
      <c r="W30" s="156">
        <v>0</v>
      </c>
      <c r="X30" s="156">
        <v>0</v>
      </c>
      <c r="Y30" s="155">
        <f t="shared" si="3"/>
        <v>0</v>
      </c>
      <c r="Z30" s="156">
        <v>0</v>
      </c>
      <c r="AA30" s="156">
        <v>0</v>
      </c>
      <c r="AB30" s="156">
        <v>0</v>
      </c>
      <c r="AC30" s="156">
        <v>0</v>
      </c>
      <c r="AD30" s="158">
        <f t="shared" si="1"/>
        <v>350</v>
      </c>
      <c r="AE30" s="34"/>
      <c r="AG30" s="166"/>
      <c r="AH30" s="167"/>
    </row>
    <row r="31" spans="1:34" s="56" customFormat="1" ht="43.5" customHeight="1">
      <c r="A31" s="52" t="s">
        <v>48</v>
      </c>
      <c r="B31" s="223" t="s">
        <v>99</v>
      </c>
      <c r="C31" s="54" t="s">
        <v>201</v>
      </c>
      <c r="D31" s="55" t="s">
        <v>198</v>
      </c>
      <c r="E31" s="155">
        <f>SUM(F31:I31)</f>
        <v>0</v>
      </c>
      <c r="F31" s="156">
        <v>0</v>
      </c>
      <c r="G31" s="156">
        <v>0</v>
      </c>
      <c r="H31" s="156">
        <v>0</v>
      </c>
      <c r="I31" s="156">
        <v>0</v>
      </c>
      <c r="J31" s="155">
        <f t="shared" si="2"/>
        <v>0</v>
      </c>
      <c r="K31" s="156">
        <v>0</v>
      </c>
      <c r="L31" s="156">
        <v>0</v>
      </c>
      <c r="M31" s="156">
        <v>0</v>
      </c>
      <c r="N31" s="156">
        <v>0</v>
      </c>
      <c r="O31" s="155">
        <f>SUM(P31:S31)</f>
        <v>0</v>
      </c>
      <c r="P31" s="156">
        <v>0</v>
      </c>
      <c r="Q31" s="156">
        <v>0</v>
      </c>
      <c r="R31" s="156">
        <v>0</v>
      </c>
      <c r="S31" s="156">
        <v>0</v>
      </c>
      <c r="T31" s="155">
        <f>SUM(U31:X31)</f>
        <v>105215</v>
      </c>
      <c r="U31" s="156">
        <v>5261</v>
      </c>
      <c r="V31" s="156">
        <v>99954</v>
      </c>
      <c r="W31" s="156">
        <v>0</v>
      </c>
      <c r="X31" s="156">
        <v>0</v>
      </c>
      <c r="Y31" s="155">
        <f t="shared" si="3"/>
        <v>89963</v>
      </c>
      <c r="Z31" s="156">
        <v>4498</v>
      </c>
      <c r="AA31" s="156">
        <v>85465</v>
      </c>
      <c r="AB31" s="156">
        <v>0</v>
      </c>
      <c r="AC31" s="156">
        <v>0</v>
      </c>
      <c r="AD31" s="158">
        <f t="shared" si="1"/>
        <v>195178</v>
      </c>
      <c r="AE31" s="34"/>
      <c r="AG31" s="166"/>
      <c r="AH31" s="167"/>
    </row>
    <row r="32" spans="1:34" s="56" customFormat="1" ht="43.5" customHeight="1">
      <c r="A32" s="52" t="s">
        <v>49</v>
      </c>
      <c r="B32" s="142" t="s">
        <v>103</v>
      </c>
      <c r="C32" s="54" t="s">
        <v>201</v>
      </c>
      <c r="D32" s="55">
        <v>2025</v>
      </c>
      <c r="E32" s="155">
        <f t="shared" si="0"/>
        <v>0</v>
      </c>
      <c r="F32" s="156">
        <v>0</v>
      </c>
      <c r="G32" s="156">
        <v>0</v>
      </c>
      <c r="H32" s="156">
        <v>0</v>
      </c>
      <c r="I32" s="156">
        <v>0</v>
      </c>
      <c r="J32" s="155">
        <f t="shared" si="2"/>
        <v>0</v>
      </c>
      <c r="K32" s="156">
        <v>0</v>
      </c>
      <c r="L32" s="156">
        <v>0</v>
      </c>
      <c r="M32" s="156">
        <v>0</v>
      </c>
      <c r="N32" s="156">
        <v>0</v>
      </c>
      <c r="O32" s="155">
        <f>SUM(P32:S32)</f>
        <v>0</v>
      </c>
      <c r="P32" s="156">
        <v>0</v>
      </c>
      <c r="Q32" s="156">
        <v>0</v>
      </c>
      <c r="R32" s="156">
        <v>0</v>
      </c>
      <c r="S32" s="156">
        <v>0</v>
      </c>
      <c r="T32" s="155">
        <f>SUM(U32:X32)</f>
        <v>33902</v>
      </c>
      <c r="U32" s="156">
        <v>32207</v>
      </c>
      <c r="V32" s="156">
        <v>1695</v>
      </c>
      <c r="W32" s="156">
        <v>0</v>
      </c>
      <c r="X32" s="156">
        <v>0</v>
      </c>
      <c r="Y32" s="155">
        <f t="shared" si="3"/>
        <v>0</v>
      </c>
      <c r="Z32" s="156">
        <v>0</v>
      </c>
      <c r="AA32" s="156">
        <v>0</v>
      </c>
      <c r="AB32" s="156">
        <v>0</v>
      </c>
      <c r="AC32" s="156">
        <v>0</v>
      </c>
      <c r="AD32" s="158">
        <f t="shared" si="1"/>
        <v>33902</v>
      </c>
      <c r="AE32" s="34"/>
      <c r="AG32" s="166"/>
      <c r="AH32" s="167"/>
    </row>
    <row r="33" spans="1:34" s="56" customFormat="1" ht="49.5" customHeight="1">
      <c r="A33" s="52" t="s">
        <v>50</v>
      </c>
      <c r="B33" s="223" t="s">
        <v>100</v>
      </c>
      <c r="C33" s="54" t="s">
        <v>101</v>
      </c>
      <c r="D33" s="55" t="s">
        <v>198</v>
      </c>
      <c r="E33" s="155">
        <f t="shared" si="0"/>
        <v>0</v>
      </c>
      <c r="F33" s="156">
        <v>0</v>
      </c>
      <c r="G33" s="156">
        <v>0</v>
      </c>
      <c r="H33" s="156">
        <v>0</v>
      </c>
      <c r="I33" s="156">
        <v>0</v>
      </c>
      <c r="J33" s="155">
        <f t="shared" si="2"/>
        <v>0</v>
      </c>
      <c r="K33" s="156">
        <v>0</v>
      </c>
      <c r="L33" s="156">
        <v>0</v>
      </c>
      <c r="M33" s="156">
        <v>0</v>
      </c>
      <c r="N33" s="156">
        <v>0</v>
      </c>
      <c r="O33" s="155">
        <f>SUM(P33:S33)</f>
        <v>0</v>
      </c>
      <c r="P33" s="156">
        <v>0</v>
      </c>
      <c r="Q33" s="156">
        <v>0</v>
      </c>
      <c r="R33" s="156">
        <v>0</v>
      </c>
      <c r="S33" s="156">
        <v>0</v>
      </c>
      <c r="T33" s="155">
        <f>SUM(U33:X33)</f>
        <v>11609</v>
      </c>
      <c r="U33" s="156">
        <v>11609</v>
      </c>
      <c r="V33" s="156">
        <v>0</v>
      </c>
      <c r="W33" s="156">
        <v>0</v>
      </c>
      <c r="X33" s="156">
        <v>0</v>
      </c>
      <c r="Y33" s="155">
        <f t="shared" si="3"/>
        <v>192186</v>
      </c>
      <c r="Z33" s="156">
        <v>9609</v>
      </c>
      <c r="AA33" s="156">
        <v>182577</v>
      </c>
      <c r="AB33" s="156">
        <v>0</v>
      </c>
      <c r="AC33" s="156">
        <v>0</v>
      </c>
      <c r="AD33" s="158">
        <f t="shared" si="1"/>
        <v>203795</v>
      </c>
      <c r="AE33" s="34"/>
      <c r="AG33" s="166"/>
      <c r="AH33" s="167"/>
    </row>
    <row r="34" spans="1:54" ht="53.25" customHeight="1">
      <c r="A34" s="52" t="s">
        <v>51</v>
      </c>
      <c r="B34" s="53" t="s">
        <v>223</v>
      </c>
      <c r="C34" s="54" t="s">
        <v>101</v>
      </c>
      <c r="D34" s="55" t="s">
        <v>224</v>
      </c>
      <c r="E34" s="155">
        <f t="shared" si="0"/>
        <v>330</v>
      </c>
      <c r="F34" s="156">
        <v>330</v>
      </c>
      <c r="G34" s="156">
        <v>0</v>
      </c>
      <c r="H34" s="156">
        <v>0</v>
      </c>
      <c r="I34" s="156">
        <v>0</v>
      </c>
      <c r="J34" s="155">
        <f t="shared" si="2"/>
        <v>0</v>
      </c>
      <c r="K34" s="156">
        <v>0</v>
      </c>
      <c r="L34" s="156">
        <v>0</v>
      </c>
      <c r="M34" s="156">
        <v>0</v>
      </c>
      <c r="N34" s="156">
        <v>0</v>
      </c>
      <c r="O34" s="155">
        <f>P34+Q34+R34+S34</f>
        <v>0</v>
      </c>
      <c r="P34" s="156">
        <v>0</v>
      </c>
      <c r="Q34" s="156">
        <v>0</v>
      </c>
      <c r="R34" s="156">
        <v>0</v>
      </c>
      <c r="S34" s="156">
        <v>0</v>
      </c>
      <c r="T34" s="155">
        <f>U34+V34+W34+X34</f>
        <v>5000</v>
      </c>
      <c r="U34" s="156">
        <v>5000</v>
      </c>
      <c r="V34" s="156">
        <v>0</v>
      </c>
      <c r="W34" s="156">
        <v>0</v>
      </c>
      <c r="X34" s="156">
        <v>0</v>
      </c>
      <c r="Y34" s="155">
        <f t="shared" si="3"/>
        <v>83309</v>
      </c>
      <c r="Z34" s="156">
        <v>4165</v>
      </c>
      <c r="AA34" s="156">
        <v>79144</v>
      </c>
      <c r="AB34" s="156">
        <v>0</v>
      </c>
      <c r="AC34" s="156">
        <v>0</v>
      </c>
      <c r="AD34" s="158">
        <f t="shared" si="1"/>
        <v>88639</v>
      </c>
      <c r="AE34" s="34"/>
      <c r="AF34" s="34"/>
      <c r="AG34" s="171"/>
      <c r="AH34" s="171"/>
      <c r="AI34" s="57"/>
      <c r="AJ34" s="58"/>
      <c r="AK34" s="58"/>
      <c r="AL34" s="58"/>
      <c r="AM34" s="246"/>
      <c r="AN34" s="246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ht="39" customHeight="1">
      <c r="A35" s="52" t="s">
        <v>161</v>
      </c>
      <c r="B35" s="53" t="s">
        <v>121</v>
      </c>
      <c r="C35" s="54" t="s">
        <v>101</v>
      </c>
      <c r="D35" s="55" t="s">
        <v>198</v>
      </c>
      <c r="E35" s="155">
        <f t="shared" si="0"/>
        <v>0</v>
      </c>
      <c r="F35" s="156">
        <v>0</v>
      </c>
      <c r="G35" s="156">
        <v>0</v>
      </c>
      <c r="H35" s="156">
        <v>0</v>
      </c>
      <c r="I35" s="156">
        <v>0</v>
      </c>
      <c r="J35" s="155">
        <f t="shared" si="2"/>
        <v>0</v>
      </c>
      <c r="K35" s="156">
        <v>0</v>
      </c>
      <c r="L35" s="156">
        <v>0</v>
      </c>
      <c r="M35" s="156">
        <v>0</v>
      </c>
      <c r="N35" s="156">
        <v>0</v>
      </c>
      <c r="O35" s="155">
        <f>P35+Q35+R35+S35</f>
        <v>0</v>
      </c>
      <c r="P35" s="156">
        <v>0</v>
      </c>
      <c r="Q35" s="156">
        <v>0</v>
      </c>
      <c r="R35" s="156">
        <v>0</v>
      </c>
      <c r="S35" s="156">
        <v>0</v>
      </c>
      <c r="T35" s="155">
        <f>U35+V35+W35+X35</f>
        <v>2500</v>
      </c>
      <c r="U35" s="156">
        <v>2500</v>
      </c>
      <c r="V35" s="156">
        <v>0</v>
      </c>
      <c r="W35" s="156">
        <v>0</v>
      </c>
      <c r="X35" s="156">
        <v>0</v>
      </c>
      <c r="Y35" s="155">
        <f t="shared" si="3"/>
        <v>11026</v>
      </c>
      <c r="Z35" s="156">
        <v>551</v>
      </c>
      <c r="AA35" s="156">
        <v>10475</v>
      </c>
      <c r="AB35" s="156">
        <v>0</v>
      </c>
      <c r="AC35" s="156">
        <v>0</v>
      </c>
      <c r="AD35" s="158">
        <f t="shared" si="1"/>
        <v>13526</v>
      </c>
      <c r="AE35" s="34"/>
      <c r="AF35" s="34"/>
      <c r="AG35" s="171"/>
      <c r="AH35" s="171"/>
      <c r="AI35" s="57"/>
      <c r="AJ35" s="58"/>
      <c r="AK35" s="58"/>
      <c r="AL35" s="58"/>
      <c r="AM35" s="246"/>
      <c r="AN35" s="246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ht="73.5" customHeight="1">
      <c r="A36" s="52" t="s">
        <v>104</v>
      </c>
      <c r="B36" s="53" t="s">
        <v>214</v>
      </c>
      <c r="C36" s="54" t="s">
        <v>213</v>
      </c>
      <c r="D36" s="55">
        <v>2022</v>
      </c>
      <c r="E36" s="155">
        <f>SUM(F36:I36)</f>
        <v>398</v>
      </c>
      <c r="F36" s="156">
        <v>398</v>
      </c>
      <c r="G36" s="156">
        <v>0</v>
      </c>
      <c r="H36" s="156">
        <v>0</v>
      </c>
      <c r="I36" s="156">
        <v>0</v>
      </c>
      <c r="J36" s="155">
        <f>K36+L36+M36+N36</f>
        <v>0</v>
      </c>
      <c r="K36" s="156">
        <v>0</v>
      </c>
      <c r="L36" s="156">
        <v>0</v>
      </c>
      <c r="M36" s="156">
        <v>0</v>
      </c>
      <c r="N36" s="156">
        <v>0</v>
      </c>
      <c r="O36" s="155">
        <f>P36+Q36+R36+S36</f>
        <v>0</v>
      </c>
      <c r="P36" s="156">
        <v>0</v>
      </c>
      <c r="Q36" s="156">
        <v>0</v>
      </c>
      <c r="R36" s="156">
        <v>0</v>
      </c>
      <c r="S36" s="156">
        <v>0</v>
      </c>
      <c r="T36" s="155">
        <f>U36+V36+W36+X36</f>
        <v>0</v>
      </c>
      <c r="U36" s="156">
        <v>0</v>
      </c>
      <c r="V36" s="156">
        <v>0</v>
      </c>
      <c r="W36" s="156">
        <v>0</v>
      </c>
      <c r="X36" s="156">
        <v>0</v>
      </c>
      <c r="Y36" s="155">
        <f>Z36+AA36+AB36+AC36</f>
        <v>0</v>
      </c>
      <c r="Z36" s="156">
        <v>0</v>
      </c>
      <c r="AA36" s="156">
        <v>0</v>
      </c>
      <c r="AB36" s="156">
        <v>0</v>
      </c>
      <c r="AC36" s="156">
        <v>0</v>
      </c>
      <c r="AD36" s="158">
        <f>SUM(E36,J36,O36,T36,Y36)</f>
        <v>398</v>
      </c>
      <c r="AE36" s="34"/>
      <c r="AF36" s="34"/>
      <c r="AG36" s="171"/>
      <c r="AH36" s="171"/>
      <c r="AI36" s="57"/>
      <c r="AJ36" s="58"/>
      <c r="AK36" s="58"/>
      <c r="AL36" s="58"/>
      <c r="AM36" s="211"/>
      <c r="AN36" s="211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34" s="56" customFormat="1" ht="71.25" customHeight="1">
      <c r="A37" s="52" t="s">
        <v>105</v>
      </c>
      <c r="B37" s="224" t="s">
        <v>102</v>
      </c>
      <c r="C37" s="54" t="s">
        <v>53</v>
      </c>
      <c r="D37" s="55" t="s">
        <v>198</v>
      </c>
      <c r="E37" s="155">
        <f t="shared" si="0"/>
        <v>0</v>
      </c>
      <c r="F37" s="156">
        <v>0</v>
      </c>
      <c r="G37" s="156">
        <v>0</v>
      </c>
      <c r="H37" s="156">
        <v>0</v>
      </c>
      <c r="I37" s="156">
        <v>0</v>
      </c>
      <c r="J37" s="155">
        <f t="shared" si="2"/>
        <v>0</v>
      </c>
      <c r="K37" s="156">
        <v>0</v>
      </c>
      <c r="L37" s="156">
        <v>0</v>
      </c>
      <c r="M37" s="156">
        <v>0</v>
      </c>
      <c r="N37" s="156">
        <v>0</v>
      </c>
      <c r="O37" s="155">
        <f>SUM(P37:S37)</f>
        <v>0</v>
      </c>
      <c r="P37" s="156">
        <v>0</v>
      </c>
      <c r="Q37" s="156">
        <v>0</v>
      </c>
      <c r="R37" s="156">
        <v>0</v>
      </c>
      <c r="S37" s="156">
        <v>0</v>
      </c>
      <c r="T37" s="155">
        <f>SUM(U37:X37)</f>
        <v>895</v>
      </c>
      <c r="U37" s="156">
        <v>895</v>
      </c>
      <c r="V37" s="156">
        <v>0</v>
      </c>
      <c r="W37" s="156">
        <v>0</v>
      </c>
      <c r="X37" s="156">
        <v>0</v>
      </c>
      <c r="Y37" s="155">
        <f>Z37+AA37+AB37+AC37</f>
        <v>307</v>
      </c>
      <c r="Z37" s="156">
        <v>307</v>
      </c>
      <c r="AA37" s="156">
        <v>0</v>
      </c>
      <c r="AB37" s="156">
        <v>0</v>
      </c>
      <c r="AC37" s="156">
        <v>0</v>
      </c>
      <c r="AD37" s="158">
        <f t="shared" si="1"/>
        <v>1202</v>
      </c>
      <c r="AE37" s="34"/>
      <c r="AG37" s="166"/>
      <c r="AH37" s="167"/>
    </row>
    <row r="38" spans="1:34" s="56" customFormat="1" ht="60" customHeight="1">
      <c r="A38" s="52" t="s">
        <v>145</v>
      </c>
      <c r="B38" s="142" t="s">
        <v>144</v>
      </c>
      <c r="C38" s="54" t="s">
        <v>192</v>
      </c>
      <c r="D38" s="55" t="s">
        <v>199</v>
      </c>
      <c r="E38" s="155">
        <f>SUM(F38:I38)</f>
        <v>382</v>
      </c>
      <c r="F38" s="156">
        <v>382</v>
      </c>
      <c r="G38" s="156">
        <v>0</v>
      </c>
      <c r="H38" s="156">
        <v>0</v>
      </c>
      <c r="I38" s="156">
        <v>0</v>
      </c>
      <c r="J38" s="155">
        <f>K38+L38+M38+N38</f>
        <v>361</v>
      </c>
      <c r="K38" s="156">
        <v>361</v>
      </c>
      <c r="L38" s="156">
        <v>0</v>
      </c>
      <c r="M38" s="156">
        <v>0</v>
      </c>
      <c r="N38" s="156">
        <v>0</v>
      </c>
      <c r="O38" s="155">
        <f>SUM(P38:S38)</f>
        <v>361</v>
      </c>
      <c r="P38" s="156">
        <v>361</v>
      </c>
      <c r="Q38" s="156">
        <v>0</v>
      </c>
      <c r="R38" s="156">
        <v>0</v>
      </c>
      <c r="S38" s="156">
        <v>0</v>
      </c>
      <c r="T38" s="155">
        <f>U38+V38+W38+X38</f>
        <v>0</v>
      </c>
      <c r="U38" s="156">
        <v>0</v>
      </c>
      <c r="V38" s="156">
        <v>0</v>
      </c>
      <c r="W38" s="156">
        <v>0</v>
      </c>
      <c r="X38" s="156">
        <v>0</v>
      </c>
      <c r="Y38" s="155">
        <f>Z38+AA38+AB38+AC38</f>
        <v>0</v>
      </c>
      <c r="Z38" s="156">
        <v>0</v>
      </c>
      <c r="AA38" s="156">
        <v>0</v>
      </c>
      <c r="AB38" s="156">
        <v>0</v>
      </c>
      <c r="AC38" s="156">
        <v>0</v>
      </c>
      <c r="AD38" s="158">
        <f>SUM(E38,J38,O38,T38,Y38)</f>
        <v>1104</v>
      </c>
      <c r="AE38" s="34"/>
      <c r="AG38" s="166"/>
      <c r="AH38" s="167"/>
    </row>
    <row r="39" spans="1:34" s="56" customFormat="1" ht="102" customHeight="1">
      <c r="A39" s="52" t="s">
        <v>187</v>
      </c>
      <c r="B39" s="142" t="s">
        <v>210</v>
      </c>
      <c r="C39" s="54" t="s">
        <v>192</v>
      </c>
      <c r="D39" s="55" t="s">
        <v>199</v>
      </c>
      <c r="E39" s="155">
        <f>SUM(F39:I39)</f>
        <v>384</v>
      </c>
      <c r="F39" s="156">
        <v>384</v>
      </c>
      <c r="G39" s="156">
        <v>0</v>
      </c>
      <c r="H39" s="156">
        <v>0</v>
      </c>
      <c r="I39" s="156">
        <v>0</v>
      </c>
      <c r="J39" s="155">
        <f>K39+L39+M39+N39</f>
        <v>384</v>
      </c>
      <c r="K39" s="156">
        <v>384</v>
      </c>
      <c r="L39" s="156">
        <v>0</v>
      </c>
      <c r="M39" s="156">
        <v>0</v>
      </c>
      <c r="N39" s="156">
        <v>0</v>
      </c>
      <c r="O39" s="155">
        <f>SUM(P39:S39)</f>
        <v>384</v>
      </c>
      <c r="P39" s="156">
        <v>384</v>
      </c>
      <c r="Q39" s="156">
        <v>0</v>
      </c>
      <c r="R39" s="156">
        <v>0</v>
      </c>
      <c r="S39" s="156">
        <v>0</v>
      </c>
      <c r="T39" s="155">
        <f>U39+V39+W39+X39</f>
        <v>0</v>
      </c>
      <c r="U39" s="156">
        <v>0</v>
      </c>
      <c r="V39" s="156">
        <v>0</v>
      </c>
      <c r="W39" s="156">
        <v>0</v>
      </c>
      <c r="X39" s="156">
        <v>0</v>
      </c>
      <c r="Y39" s="155">
        <f>Z39+AA39+AB39+AC39</f>
        <v>0</v>
      </c>
      <c r="Z39" s="156">
        <v>0</v>
      </c>
      <c r="AA39" s="156">
        <v>0</v>
      </c>
      <c r="AB39" s="156">
        <v>0</v>
      </c>
      <c r="AC39" s="156">
        <v>0</v>
      </c>
      <c r="AD39" s="158">
        <f>SUM(E39,J39,O39,T39,Y39)</f>
        <v>1152</v>
      </c>
      <c r="AE39" s="34"/>
      <c r="AG39" s="166"/>
      <c r="AH39" s="167"/>
    </row>
    <row r="40" spans="1:34" s="56" customFormat="1" ht="70.5" customHeight="1">
      <c r="A40" s="52" t="s">
        <v>189</v>
      </c>
      <c r="B40" s="142" t="s">
        <v>190</v>
      </c>
      <c r="C40" s="54" t="s">
        <v>191</v>
      </c>
      <c r="D40" s="55" t="s">
        <v>199</v>
      </c>
      <c r="E40" s="155">
        <f>SUM(F40:I40)</f>
        <v>875</v>
      </c>
      <c r="F40" s="156">
        <v>875</v>
      </c>
      <c r="G40" s="156">
        <v>0</v>
      </c>
      <c r="H40" s="156">
        <v>0</v>
      </c>
      <c r="I40" s="156">
        <v>0</v>
      </c>
      <c r="J40" s="155">
        <f>K40+L40+M40+N40</f>
        <v>875</v>
      </c>
      <c r="K40" s="156">
        <v>875</v>
      </c>
      <c r="L40" s="156">
        <v>0</v>
      </c>
      <c r="M40" s="156">
        <v>0</v>
      </c>
      <c r="N40" s="156">
        <v>0</v>
      </c>
      <c r="O40" s="155">
        <f>SUM(P40:S40)</f>
        <v>875</v>
      </c>
      <c r="P40" s="156">
        <v>875</v>
      </c>
      <c r="Q40" s="156">
        <v>0</v>
      </c>
      <c r="R40" s="156">
        <v>0</v>
      </c>
      <c r="S40" s="156">
        <v>0</v>
      </c>
      <c r="T40" s="155">
        <f>U40+V40+W40+X40</f>
        <v>0</v>
      </c>
      <c r="U40" s="156">
        <v>0</v>
      </c>
      <c r="V40" s="156">
        <v>0</v>
      </c>
      <c r="W40" s="156">
        <v>0</v>
      </c>
      <c r="X40" s="156">
        <v>0</v>
      </c>
      <c r="Y40" s="155">
        <f>Z40+AA40+AB40+AC40</f>
        <v>0</v>
      </c>
      <c r="Z40" s="156">
        <v>0</v>
      </c>
      <c r="AA40" s="156">
        <v>0</v>
      </c>
      <c r="AB40" s="156">
        <v>0</v>
      </c>
      <c r="AC40" s="156">
        <v>0</v>
      </c>
      <c r="AD40" s="158">
        <f>SUM(E40,J40,O40,T40,Y40)</f>
        <v>2625</v>
      </c>
      <c r="AE40" s="34"/>
      <c r="AG40" s="166"/>
      <c r="AH40" s="167"/>
    </row>
    <row r="41" spans="1:34" s="62" customFormat="1" ht="37.5" customHeight="1">
      <c r="A41" s="59"/>
      <c r="B41" s="234" t="s">
        <v>19</v>
      </c>
      <c r="C41" s="60"/>
      <c r="D41" s="43"/>
      <c r="E41" s="157">
        <f>SUM(E13:E40)</f>
        <v>7462</v>
      </c>
      <c r="F41" s="157">
        <f aca="true" t="shared" si="4" ref="F41:AC41">SUM(F13:F40)</f>
        <v>7462</v>
      </c>
      <c r="G41" s="157">
        <f t="shared" si="4"/>
        <v>0</v>
      </c>
      <c r="H41" s="157">
        <f t="shared" si="4"/>
        <v>0</v>
      </c>
      <c r="I41" s="157">
        <f t="shared" si="4"/>
        <v>0</v>
      </c>
      <c r="J41" s="157">
        <f t="shared" si="4"/>
        <v>16104</v>
      </c>
      <c r="K41" s="157">
        <f t="shared" si="4"/>
        <v>16104</v>
      </c>
      <c r="L41" s="157">
        <f t="shared" si="4"/>
        <v>0</v>
      </c>
      <c r="M41" s="157">
        <f t="shared" si="4"/>
        <v>0</v>
      </c>
      <c r="N41" s="157">
        <f t="shared" si="4"/>
        <v>0</v>
      </c>
      <c r="O41" s="157">
        <f t="shared" si="4"/>
        <v>2272</v>
      </c>
      <c r="P41" s="157">
        <f t="shared" si="4"/>
        <v>2272</v>
      </c>
      <c r="Q41" s="157">
        <f t="shared" si="4"/>
        <v>0</v>
      </c>
      <c r="R41" s="157">
        <f t="shared" si="4"/>
        <v>0</v>
      </c>
      <c r="S41" s="157">
        <f t="shared" si="4"/>
        <v>0</v>
      </c>
      <c r="T41" s="157">
        <f t="shared" si="4"/>
        <v>302069</v>
      </c>
      <c r="U41" s="157">
        <f t="shared" si="4"/>
        <v>183452</v>
      </c>
      <c r="V41" s="157">
        <f t="shared" si="4"/>
        <v>118617</v>
      </c>
      <c r="W41" s="157">
        <f t="shared" si="4"/>
        <v>0</v>
      </c>
      <c r="X41" s="157">
        <f t="shared" si="4"/>
        <v>0</v>
      </c>
      <c r="Y41" s="157">
        <f t="shared" si="4"/>
        <v>1215390</v>
      </c>
      <c r="Z41" s="157">
        <f t="shared" si="4"/>
        <v>169264</v>
      </c>
      <c r="AA41" s="157">
        <f t="shared" si="4"/>
        <v>717421</v>
      </c>
      <c r="AB41" s="157">
        <f t="shared" si="4"/>
        <v>328705</v>
      </c>
      <c r="AC41" s="157">
        <f t="shared" si="4"/>
        <v>0</v>
      </c>
      <c r="AD41" s="157">
        <f>SUM(AD13:AD40)</f>
        <v>1543297</v>
      </c>
      <c r="AE41" s="61"/>
      <c r="AF41" s="61"/>
      <c r="AG41" s="172"/>
      <c r="AH41" s="172"/>
    </row>
    <row r="42" spans="1:54" s="65" customFormat="1" ht="39.75" customHeight="1">
      <c r="A42" s="237" t="s">
        <v>57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63"/>
      <c r="AF42" s="63"/>
      <c r="AG42" s="173"/>
      <c r="AH42" s="17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</row>
    <row r="43" spans="1:49" ht="62.25" customHeight="1">
      <c r="A43" s="52" t="s">
        <v>7</v>
      </c>
      <c r="B43" s="53" t="s">
        <v>34</v>
      </c>
      <c r="C43" s="54" t="s">
        <v>35</v>
      </c>
      <c r="D43" s="55" t="s">
        <v>91</v>
      </c>
      <c r="E43" s="155">
        <f>F43+G43+H43+I43</f>
        <v>22997</v>
      </c>
      <c r="F43" s="156">
        <f>22557+440</f>
        <v>22997</v>
      </c>
      <c r="G43" s="156">
        <v>0</v>
      </c>
      <c r="H43" s="156">
        <v>0</v>
      </c>
      <c r="I43" s="156">
        <v>0</v>
      </c>
      <c r="J43" s="155">
        <f>K43+L43+M43+N43</f>
        <v>22557</v>
      </c>
      <c r="K43" s="156">
        <v>22557</v>
      </c>
      <c r="L43" s="156">
        <v>0</v>
      </c>
      <c r="M43" s="156">
        <v>0</v>
      </c>
      <c r="N43" s="156">
        <v>0</v>
      </c>
      <c r="O43" s="155">
        <f>P43+Q43+R43+S43</f>
        <v>22557</v>
      </c>
      <c r="P43" s="156">
        <v>22557</v>
      </c>
      <c r="Q43" s="156">
        <v>0</v>
      </c>
      <c r="R43" s="156">
        <v>0</v>
      </c>
      <c r="S43" s="156">
        <v>0</v>
      </c>
      <c r="T43" s="155">
        <f>U43+V43+W43+X43</f>
        <v>20599</v>
      </c>
      <c r="U43" s="156">
        <v>20599</v>
      </c>
      <c r="V43" s="156">
        <v>0</v>
      </c>
      <c r="W43" s="156">
        <v>0</v>
      </c>
      <c r="X43" s="156">
        <v>0</v>
      </c>
      <c r="Y43" s="155">
        <f>Z43+AA43+AB43+AC43</f>
        <v>20599</v>
      </c>
      <c r="Z43" s="156">
        <v>20599</v>
      </c>
      <c r="AA43" s="156">
        <v>0</v>
      </c>
      <c r="AB43" s="156">
        <v>0</v>
      </c>
      <c r="AC43" s="156">
        <v>0</v>
      </c>
      <c r="AD43" s="158">
        <f>E43+J43+O43+T43+Y43</f>
        <v>109309</v>
      </c>
      <c r="AE43" s="34"/>
      <c r="AF43" s="66"/>
      <c r="AG43" s="175"/>
      <c r="AH43" s="17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</row>
    <row r="44" spans="1:49" ht="44.25" customHeight="1">
      <c r="A44" s="52" t="s">
        <v>12</v>
      </c>
      <c r="B44" s="53" t="s">
        <v>80</v>
      </c>
      <c r="C44" s="54" t="s">
        <v>35</v>
      </c>
      <c r="D44" s="55" t="s">
        <v>198</v>
      </c>
      <c r="E44" s="155">
        <f>F44+G44+H44+I44</f>
        <v>0</v>
      </c>
      <c r="F44" s="156">
        <v>0</v>
      </c>
      <c r="G44" s="156">
        <v>0</v>
      </c>
      <c r="H44" s="156">
        <v>0</v>
      </c>
      <c r="I44" s="156">
        <v>0</v>
      </c>
      <c r="J44" s="155">
        <f>K44+L44+M44+N44</f>
        <v>0</v>
      </c>
      <c r="K44" s="156">
        <v>0</v>
      </c>
      <c r="L44" s="156">
        <v>0</v>
      </c>
      <c r="M44" s="156">
        <v>0</v>
      </c>
      <c r="N44" s="156">
        <v>0</v>
      </c>
      <c r="O44" s="155">
        <f>P44+Q44+R44+S44</f>
        <v>0</v>
      </c>
      <c r="P44" s="156">
        <v>0</v>
      </c>
      <c r="Q44" s="156">
        <v>0</v>
      </c>
      <c r="R44" s="156">
        <v>0</v>
      </c>
      <c r="S44" s="156">
        <v>0</v>
      </c>
      <c r="T44" s="155">
        <f>U44+V44+W44+X44</f>
        <v>994</v>
      </c>
      <c r="U44" s="156">
        <v>994</v>
      </c>
      <c r="V44" s="156">
        <v>0</v>
      </c>
      <c r="W44" s="156">
        <v>0</v>
      </c>
      <c r="X44" s="156">
        <v>0</v>
      </c>
      <c r="Y44" s="155">
        <f>Z44+AA44+AB44+AC44</f>
        <v>1988</v>
      </c>
      <c r="Z44" s="156">
        <v>1988</v>
      </c>
      <c r="AA44" s="156">
        <v>0</v>
      </c>
      <c r="AB44" s="156">
        <v>0</v>
      </c>
      <c r="AC44" s="156">
        <v>0</v>
      </c>
      <c r="AD44" s="158">
        <f>E44+J44+O44+T44+Y44</f>
        <v>2982</v>
      </c>
      <c r="AE44" s="34"/>
      <c r="AF44" s="66"/>
      <c r="AG44" s="175"/>
      <c r="AH44" s="17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</row>
    <row r="45" spans="1:49" ht="199.5" customHeight="1">
      <c r="A45" s="52" t="s">
        <v>13</v>
      </c>
      <c r="B45" s="53" t="s">
        <v>106</v>
      </c>
      <c r="C45" s="54" t="s">
        <v>202</v>
      </c>
      <c r="D45" s="55" t="s">
        <v>91</v>
      </c>
      <c r="E45" s="155">
        <f>F45+G45+H45+I45</f>
        <v>7421</v>
      </c>
      <c r="F45" s="156">
        <f>5500+1933-12</f>
        <v>7421</v>
      </c>
      <c r="G45" s="156">
        <v>0</v>
      </c>
      <c r="H45" s="156">
        <v>0</v>
      </c>
      <c r="I45" s="156">
        <v>0</v>
      </c>
      <c r="J45" s="155">
        <f>K45+L45+M45+N45</f>
        <v>5500</v>
      </c>
      <c r="K45" s="156">
        <v>5500</v>
      </c>
      <c r="L45" s="156">
        <v>0</v>
      </c>
      <c r="M45" s="156">
        <v>0</v>
      </c>
      <c r="N45" s="156">
        <v>0</v>
      </c>
      <c r="O45" s="155">
        <f>P45+Q45+R45+S45</f>
        <v>5500</v>
      </c>
      <c r="P45" s="156">
        <v>5500</v>
      </c>
      <c r="Q45" s="156">
        <v>0</v>
      </c>
      <c r="R45" s="156">
        <v>0</v>
      </c>
      <c r="S45" s="156">
        <v>0</v>
      </c>
      <c r="T45" s="155">
        <f>U45+V45+W45+X45</f>
        <v>4069</v>
      </c>
      <c r="U45" s="156">
        <v>4069</v>
      </c>
      <c r="V45" s="156">
        <v>0</v>
      </c>
      <c r="W45" s="156">
        <v>0</v>
      </c>
      <c r="X45" s="156">
        <v>0</v>
      </c>
      <c r="Y45" s="155">
        <f>Z45+AA45+AB45+AC45</f>
        <v>4069</v>
      </c>
      <c r="Z45" s="156">
        <v>4069</v>
      </c>
      <c r="AA45" s="156">
        <v>0</v>
      </c>
      <c r="AB45" s="156">
        <v>0</v>
      </c>
      <c r="AC45" s="156">
        <v>0</v>
      </c>
      <c r="AD45" s="158">
        <f>E45+J45+O45+T45+Y45</f>
        <v>26559</v>
      </c>
      <c r="AE45" s="34"/>
      <c r="AF45" s="66"/>
      <c r="AG45" s="175"/>
      <c r="AH45" s="17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</row>
    <row r="46" spans="1:49" ht="77.25" customHeight="1">
      <c r="A46" s="52" t="s">
        <v>79</v>
      </c>
      <c r="B46" s="53" t="s">
        <v>107</v>
      </c>
      <c r="C46" s="54" t="s">
        <v>35</v>
      </c>
      <c r="D46" s="55" t="s">
        <v>198</v>
      </c>
      <c r="E46" s="155">
        <f>F46+G46+H46+I46</f>
        <v>0</v>
      </c>
      <c r="F46" s="156">
        <v>0</v>
      </c>
      <c r="G46" s="156">
        <v>0</v>
      </c>
      <c r="H46" s="156">
        <v>0</v>
      </c>
      <c r="I46" s="156">
        <v>0</v>
      </c>
      <c r="J46" s="155">
        <f>K46+L46+M46+N46</f>
        <v>0</v>
      </c>
      <c r="K46" s="156">
        <v>0</v>
      </c>
      <c r="L46" s="156">
        <v>0</v>
      </c>
      <c r="M46" s="156">
        <v>0</v>
      </c>
      <c r="N46" s="156">
        <v>0</v>
      </c>
      <c r="O46" s="155">
        <f>P46+Q46+R46+S46</f>
        <v>0</v>
      </c>
      <c r="P46" s="156">
        <v>0</v>
      </c>
      <c r="Q46" s="156">
        <v>0</v>
      </c>
      <c r="R46" s="156">
        <v>0</v>
      </c>
      <c r="S46" s="156">
        <v>0</v>
      </c>
      <c r="T46" s="155">
        <f>U46+V46+W46+X46</f>
        <v>312</v>
      </c>
      <c r="U46" s="156">
        <v>312</v>
      </c>
      <c r="V46" s="156">
        <v>0</v>
      </c>
      <c r="W46" s="156">
        <v>0</v>
      </c>
      <c r="X46" s="156">
        <v>0</v>
      </c>
      <c r="Y46" s="155">
        <f>Z46+AA46+AB46+AC46</f>
        <v>312</v>
      </c>
      <c r="Z46" s="156">
        <v>312</v>
      </c>
      <c r="AA46" s="156">
        <v>0</v>
      </c>
      <c r="AB46" s="156">
        <v>0</v>
      </c>
      <c r="AC46" s="156">
        <v>0</v>
      </c>
      <c r="AD46" s="158">
        <f>E46+J46+O46+T46+Y46</f>
        <v>624</v>
      </c>
      <c r="AE46" s="34"/>
      <c r="AF46" s="66"/>
      <c r="AG46" s="175"/>
      <c r="AH46" s="17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</row>
    <row r="47" spans="1:54" s="70" customFormat="1" ht="44.25" customHeight="1">
      <c r="A47" s="59"/>
      <c r="B47" s="6" t="s">
        <v>20</v>
      </c>
      <c r="C47" s="60"/>
      <c r="D47" s="43"/>
      <c r="E47" s="157">
        <f>SUM(E43:E46)</f>
        <v>30418</v>
      </c>
      <c r="F47" s="157">
        <f aca="true" t="shared" si="5" ref="F47:AD47">SUM(F43:F46)</f>
        <v>30418</v>
      </c>
      <c r="G47" s="157">
        <f t="shared" si="5"/>
        <v>0</v>
      </c>
      <c r="H47" s="157">
        <f t="shared" si="5"/>
        <v>0</v>
      </c>
      <c r="I47" s="157">
        <f t="shared" si="5"/>
        <v>0</v>
      </c>
      <c r="J47" s="157">
        <f t="shared" si="5"/>
        <v>28057</v>
      </c>
      <c r="K47" s="157">
        <f t="shared" si="5"/>
        <v>28057</v>
      </c>
      <c r="L47" s="157">
        <f t="shared" si="5"/>
        <v>0</v>
      </c>
      <c r="M47" s="157">
        <f t="shared" si="5"/>
        <v>0</v>
      </c>
      <c r="N47" s="157">
        <f t="shared" si="5"/>
        <v>0</v>
      </c>
      <c r="O47" s="157">
        <f t="shared" si="5"/>
        <v>28057</v>
      </c>
      <c r="P47" s="157">
        <f t="shared" si="5"/>
        <v>28057</v>
      </c>
      <c r="Q47" s="157">
        <f t="shared" si="5"/>
        <v>0</v>
      </c>
      <c r="R47" s="157">
        <f t="shared" si="5"/>
        <v>0</v>
      </c>
      <c r="S47" s="157">
        <f t="shared" si="5"/>
        <v>0</v>
      </c>
      <c r="T47" s="157">
        <f t="shared" si="5"/>
        <v>25974</v>
      </c>
      <c r="U47" s="157">
        <f t="shared" si="5"/>
        <v>25974</v>
      </c>
      <c r="V47" s="157">
        <f t="shared" si="5"/>
        <v>0</v>
      </c>
      <c r="W47" s="157">
        <f t="shared" si="5"/>
        <v>0</v>
      </c>
      <c r="X47" s="157">
        <f t="shared" si="5"/>
        <v>0</v>
      </c>
      <c r="Y47" s="157">
        <f t="shared" si="5"/>
        <v>26968</v>
      </c>
      <c r="Z47" s="157">
        <f t="shared" si="5"/>
        <v>26968</v>
      </c>
      <c r="AA47" s="157">
        <f t="shared" si="5"/>
        <v>0</v>
      </c>
      <c r="AB47" s="157">
        <f t="shared" si="5"/>
        <v>0</v>
      </c>
      <c r="AC47" s="157">
        <f t="shared" si="5"/>
        <v>0</v>
      </c>
      <c r="AD47" s="157">
        <f t="shared" si="5"/>
        <v>139474</v>
      </c>
      <c r="AE47" s="67"/>
      <c r="AF47" s="68"/>
      <c r="AG47" s="177"/>
      <c r="AH47" s="177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</row>
    <row r="48" spans="1:54" s="73" customFormat="1" ht="42.75" customHeight="1">
      <c r="A48" s="259" t="s">
        <v>168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34"/>
      <c r="AG48" s="178"/>
      <c r="AH48" s="179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</row>
    <row r="49" spans="1:54" s="73" customFormat="1" ht="243" customHeight="1">
      <c r="A49" s="52" t="s">
        <v>110</v>
      </c>
      <c r="B49" s="53" t="s">
        <v>109</v>
      </c>
      <c r="C49" s="54" t="s">
        <v>203</v>
      </c>
      <c r="D49" s="55" t="s">
        <v>91</v>
      </c>
      <c r="E49" s="155">
        <f>F49+G49+H49+I49</f>
        <v>600640</v>
      </c>
      <c r="F49" s="156">
        <f>595365+5275</f>
        <v>600640</v>
      </c>
      <c r="G49" s="156">
        <v>0</v>
      </c>
      <c r="H49" s="156">
        <v>0</v>
      </c>
      <c r="I49" s="156">
        <v>0</v>
      </c>
      <c r="J49" s="155">
        <f>K49+L49+M49+N49</f>
        <v>595365</v>
      </c>
      <c r="K49" s="156">
        <v>595365</v>
      </c>
      <c r="L49" s="156">
        <v>0</v>
      </c>
      <c r="M49" s="156">
        <v>0</v>
      </c>
      <c r="N49" s="156">
        <v>0</v>
      </c>
      <c r="O49" s="155">
        <f>P49+Q49+R49+S49</f>
        <v>595365</v>
      </c>
      <c r="P49" s="156">
        <v>595365</v>
      </c>
      <c r="Q49" s="156">
        <v>0</v>
      </c>
      <c r="R49" s="156">
        <v>0</v>
      </c>
      <c r="S49" s="156">
        <v>0</v>
      </c>
      <c r="T49" s="155">
        <f aca="true" t="shared" si="6" ref="T49:T56">U49+V49+W49+X49</f>
        <v>575860</v>
      </c>
      <c r="U49" s="156">
        <v>575860</v>
      </c>
      <c r="V49" s="156">
        <v>0</v>
      </c>
      <c r="W49" s="156">
        <v>0</v>
      </c>
      <c r="X49" s="156">
        <v>0</v>
      </c>
      <c r="Y49" s="155">
        <f aca="true" t="shared" si="7" ref="Y49:Y56">Z49+AA49+AB49+AC49</f>
        <v>575860</v>
      </c>
      <c r="Z49" s="156">
        <v>575860</v>
      </c>
      <c r="AA49" s="156">
        <v>0</v>
      </c>
      <c r="AB49" s="156">
        <v>0</v>
      </c>
      <c r="AC49" s="156">
        <v>0</v>
      </c>
      <c r="AD49" s="158">
        <f>E49+J49+O49+T49+Y49</f>
        <v>2943090</v>
      </c>
      <c r="AE49" s="34"/>
      <c r="AG49" s="178"/>
      <c r="AH49" s="179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</row>
    <row r="50" spans="1:34" s="56" customFormat="1" ht="55.5" customHeight="1">
      <c r="A50" s="52" t="s">
        <v>111</v>
      </c>
      <c r="B50" s="53" t="s">
        <v>108</v>
      </c>
      <c r="C50" s="54" t="s">
        <v>112</v>
      </c>
      <c r="D50" s="55" t="s">
        <v>91</v>
      </c>
      <c r="E50" s="155">
        <f>F50+G50+H50+I50</f>
        <v>1830</v>
      </c>
      <c r="F50" s="156">
        <v>1830</v>
      </c>
      <c r="G50" s="156">
        <v>0</v>
      </c>
      <c r="H50" s="156">
        <v>0</v>
      </c>
      <c r="I50" s="156">
        <v>0</v>
      </c>
      <c r="J50" s="155">
        <f>K50+L50+M50+N50</f>
        <v>1830</v>
      </c>
      <c r="K50" s="156">
        <v>1830</v>
      </c>
      <c r="L50" s="156">
        <v>0</v>
      </c>
      <c r="M50" s="156">
        <v>0</v>
      </c>
      <c r="N50" s="156">
        <v>0</v>
      </c>
      <c r="O50" s="155">
        <f>P50+Q50+R50+S50</f>
        <v>1830</v>
      </c>
      <c r="P50" s="156">
        <v>1830</v>
      </c>
      <c r="Q50" s="156">
        <v>0</v>
      </c>
      <c r="R50" s="156">
        <v>0</v>
      </c>
      <c r="S50" s="156">
        <v>0</v>
      </c>
      <c r="T50" s="155">
        <f t="shared" si="6"/>
        <v>1830</v>
      </c>
      <c r="U50" s="156">
        <v>1830</v>
      </c>
      <c r="V50" s="156">
        <v>0</v>
      </c>
      <c r="W50" s="156">
        <v>0</v>
      </c>
      <c r="X50" s="156">
        <v>0</v>
      </c>
      <c r="Y50" s="155">
        <f t="shared" si="7"/>
        <v>1830</v>
      </c>
      <c r="Z50" s="156">
        <v>1830</v>
      </c>
      <c r="AA50" s="156">
        <v>0</v>
      </c>
      <c r="AB50" s="156">
        <v>0</v>
      </c>
      <c r="AC50" s="156">
        <v>0</v>
      </c>
      <c r="AD50" s="158">
        <f>E50+J50+O50+T50+Y50</f>
        <v>9150</v>
      </c>
      <c r="AE50" s="34"/>
      <c r="AG50" s="166"/>
      <c r="AH50" s="167"/>
    </row>
    <row r="51" spans="1:54" s="73" customFormat="1" ht="60" customHeight="1">
      <c r="A51" s="52" t="s">
        <v>113</v>
      </c>
      <c r="B51" s="53" t="s">
        <v>38</v>
      </c>
      <c r="C51" s="54" t="s">
        <v>177</v>
      </c>
      <c r="D51" s="55" t="s">
        <v>91</v>
      </c>
      <c r="E51" s="155">
        <f aca="true" t="shared" si="8" ref="E51:E56">F51+G51+H51+I51</f>
        <v>13964</v>
      </c>
      <c r="F51" s="156">
        <f>6812+6813+339</f>
        <v>13964</v>
      </c>
      <c r="G51" s="156">
        <v>0</v>
      </c>
      <c r="H51" s="156">
        <v>0</v>
      </c>
      <c r="I51" s="156">
        <v>0</v>
      </c>
      <c r="J51" s="155">
        <f aca="true" t="shared" si="9" ref="J51:J56">K51+L51+M51+N51</f>
        <v>13625</v>
      </c>
      <c r="K51" s="156">
        <v>13625</v>
      </c>
      <c r="L51" s="156">
        <v>0</v>
      </c>
      <c r="M51" s="156">
        <v>0</v>
      </c>
      <c r="N51" s="156">
        <v>0</v>
      </c>
      <c r="O51" s="155">
        <f aca="true" t="shared" si="10" ref="O51:O56">P51+Q51+R51+S51</f>
        <v>13625</v>
      </c>
      <c r="P51" s="156">
        <v>13625</v>
      </c>
      <c r="Q51" s="156">
        <v>0</v>
      </c>
      <c r="R51" s="156">
        <v>0</v>
      </c>
      <c r="S51" s="156">
        <v>0</v>
      </c>
      <c r="T51" s="155">
        <f t="shared" si="6"/>
        <v>5702</v>
      </c>
      <c r="U51" s="156">
        <v>5702</v>
      </c>
      <c r="V51" s="156">
        <v>0</v>
      </c>
      <c r="W51" s="156">
        <v>0</v>
      </c>
      <c r="X51" s="156">
        <v>0</v>
      </c>
      <c r="Y51" s="155">
        <f t="shared" si="7"/>
        <v>5702</v>
      </c>
      <c r="Z51" s="156">
        <v>5702</v>
      </c>
      <c r="AA51" s="156">
        <v>0</v>
      </c>
      <c r="AB51" s="156">
        <v>0</v>
      </c>
      <c r="AC51" s="156">
        <v>0</v>
      </c>
      <c r="AD51" s="158">
        <f aca="true" t="shared" si="11" ref="AD51:AD56">E51+J51+O51+T51+Y51</f>
        <v>52618</v>
      </c>
      <c r="AE51" s="34"/>
      <c r="AG51" s="178"/>
      <c r="AH51" s="179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</row>
    <row r="52" spans="1:54" s="73" customFormat="1" ht="201.75" customHeight="1">
      <c r="A52" s="52" t="s">
        <v>36</v>
      </c>
      <c r="B52" s="53" t="s">
        <v>195</v>
      </c>
      <c r="C52" s="54" t="s">
        <v>203</v>
      </c>
      <c r="D52" s="55" t="s">
        <v>193</v>
      </c>
      <c r="E52" s="155">
        <f t="shared" si="8"/>
        <v>1500</v>
      </c>
      <c r="F52" s="156">
        <v>1500</v>
      </c>
      <c r="G52" s="156">
        <v>0</v>
      </c>
      <c r="H52" s="156">
        <v>0</v>
      </c>
      <c r="I52" s="156">
        <v>0</v>
      </c>
      <c r="J52" s="155">
        <f t="shared" si="9"/>
        <v>0</v>
      </c>
      <c r="K52" s="156">
        <v>0</v>
      </c>
      <c r="L52" s="156">
        <v>0</v>
      </c>
      <c r="M52" s="156">
        <v>0</v>
      </c>
      <c r="N52" s="156">
        <v>0</v>
      </c>
      <c r="O52" s="155">
        <f>P52+Q52+R52+S52</f>
        <v>0</v>
      </c>
      <c r="P52" s="156">
        <v>0</v>
      </c>
      <c r="Q52" s="156">
        <v>0</v>
      </c>
      <c r="R52" s="156">
        <v>0</v>
      </c>
      <c r="S52" s="156">
        <v>0</v>
      </c>
      <c r="T52" s="155">
        <f t="shared" si="6"/>
        <v>10000</v>
      </c>
      <c r="U52" s="156">
        <v>10000</v>
      </c>
      <c r="V52" s="156">
        <v>0</v>
      </c>
      <c r="W52" s="156">
        <v>0</v>
      </c>
      <c r="X52" s="156">
        <v>0</v>
      </c>
      <c r="Y52" s="155">
        <f t="shared" si="7"/>
        <v>8000</v>
      </c>
      <c r="Z52" s="156">
        <v>8000</v>
      </c>
      <c r="AA52" s="156">
        <v>0</v>
      </c>
      <c r="AB52" s="156">
        <v>0</v>
      </c>
      <c r="AC52" s="156">
        <v>0</v>
      </c>
      <c r="AD52" s="158">
        <f t="shared" si="11"/>
        <v>19500</v>
      </c>
      <c r="AE52" s="34"/>
      <c r="AG52" s="178"/>
      <c r="AH52" s="179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</row>
    <row r="53" spans="1:54" s="73" customFormat="1" ht="204" customHeight="1">
      <c r="A53" s="52" t="s">
        <v>114</v>
      </c>
      <c r="B53" s="225" t="s">
        <v>39</v>
      </c>
      <c r="C53" s="54" t="s">
        <v>203</v>
      </c>
      <c r="D53" s="55" t="s">
        <v>91</v>
      </c>
      <c r="E53" s="155">
        <f t="shared" si="8"/>
        <v>63</v>
      </c>
      <c r="F53" s="156">
        <f>57+6</f>
        <v>63</v>
      </c>
      <c r="G53" s="156">
        <v>0</v>
      </c>
      <c r="H53" s="156">
        <v>0</v>
      </c>
      <c r="I53" s="156">
        <v>0</v>
      </c>
      <c r="J53" s="155">
        <f t="shared" si="9"/>
        <v>57</v>
      </c>
      <c r="K53" s="156">
        <v>57</v>
      </c>
      <c r="L53" s="156">
        <v>0</v>
      </c>
      <c r="M53" s="156">
        <v>0</v>
      </c>
      <c r="N53" s="156">
        <v>0</v>
      </c>
      <c r="O53" s="155">
        <f t="shared" si="10"/>
        <v>57</v>
      </c>
      <c r="P53" s="156">
        <v>57</v>
      </c>
      <c r="Q53" s="156">
        <v>0</v>
      </c>
      <c r="R53" s="156">
        <v>0</v>
      </c>
      <c r="S53" s="156">
        <v>0</v>
      </c>
      <c r="T53" s="155">
        <f t="shared" si="6"/>
        <v>56</v>
      </c>
      <c r="U53" s="156">
        <v>56</v>
      </c>
      <c r="V53" s="156">
        <v>0</v>
      </c>
      <c r="W53" s="156">
        <v>0</v>
      </c>
      <c r="X53" s="156">
        <v>0</v>
      </c>
      <c r="Y53" s="155">
        <f t="shared" si="7"/>
        <v>56</v>
      </c>
      <c r="Z53" s="156">
        <v>56</v>
      </c>
      <c r="AA53" s="156">
        <v>0</v>
      </c>
      <c r="AB53" s="156">
        <v>0</v>
      </c>
      <c r="AC53" s="156">
        <v>0</v>
      </c>
      <c r="AD53" s="158">
        <f t="shared" si="11"/>
        <v>289</v>
      </c>
      <c r="AE53" s="34"/>
      <c r="AG53" s="178"/>
      <c r="AH53" s="179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</row>
    <row r="54" spans="1:54" s="73" customFormat="1" ht="203.25" customHeight="1">
      <c r="A54" s="52" t="s">
        <v>115</v>
      </c>
      <c r="B54" s="225" t="s">
        <v>85</v>
      </c>
      <c r="C54" s="54" t="s">
        <v>202</v>
      </c>
      <c r="D54" s="55" t="s">
        <v>91</v>
      </c>
      <c r="E54" s="155">
        <f t="shared" si="8"/>
        <v>50420</v>
      </c>
      <c r="F54" s="156">
        <v>0</v>
      </c>
      <c r="G54" s="156">
        <v>0</v>
      </c>
      <c r="H54" s="156">
        <v>0</v>
      </c>
      <c r="I54" s="156">
        <v>50420</v>
      </c>
      <c r="J54" s="155">
        <f t="shared" si="9"/>
        <v>50420</v>
      </c>
      <c r="K54" s="156">
        <v>0</v>
      </c>
      <c r="L54" s="156">
        <v>0</v>
      </c>
      <c r="M54" s="156">
        <v>0</v>
      </c>
      <c r="N54" s="156">
        <v>50420</v>
      </c>
      <c r="O54" s="155">
        <f t="shared" si="10"/>
        <v>50420</v>
      </c>
      <c r="P54" s="156">
        <v>0</v>
      </c>
      <c r="Q54" s="156">
        <v>0</v>
      </c>
      <c r="R54" s="156">
        <v>0</v>
      </c>
      <c r="S54" s="156">
        <v>50420</v>
      </c>
      <c r="T54" s="155">
        <f t="shared" si="6"/>
        <v>51930</v>
      </c>
      <c r="U54" s="156">
        <v>0</v>
      </c>
      <c r="V54" s="156">
        <v>0</v>
      </c>
      <c r="W54" s="156">
        <v>0</v>
      </c>
      <c r="X54" s="156">
        <v>51930</v>
      </c>
      <c r="Y54" s="155">
        <f t="shared" si="7"/>
        <v>51930</v>
      </c>
      <c r="Z54" s="156">
        <v>0</v>
      </c>
      <c r="AA54" s="156">
        <v>0</v>
      </c>
      <c r="AB54" s="156">
        <v>0</v>
      </c>
      <c r="AC54" s="156">
        <v>51930</v>
      </c>
      <c r="AD54" s="158">
        <f t="shared" si="11"/>
        <v>255120</v>
      </c>
      <c r="AE54" s="34"/>
      <c r="AG54" s="178"/>
      <c r="AH54" s="179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54" s="73" customFormat="1" ht="90" customHeight="1">
      <c r="A55" s="52" t="s">
        <v>116</v>
      </c>
      <c r="B55" s="225" t="s">
        <v>82</v>
      </c>
      <c r="C55" s="54" t="s">
        <v>33</v>
      </c>
      <c r="D55" s="55" t="s">
        <v>91</v>
      </c>
      <c r="E55" s="155">
        <f>F55+G55+H55+I55</f>
        <v>106</v>
      </c>
      <c r="F55" s="156">
        <v>106</v>
      </c>
      <c r="G55" s="156">
        <v>0</v>
      </c>
      <c r="H55" s="156">
        <v>0</v>
      </c>
      <c r="I55" s="156">
        <v>0</v>
      </c>
      <c r="J55" s="155">
        <f t="shared" si="9"/>
        <v>106</v>
      </c>
      <c r="K55" s="156">
        <v>106</v>
      </c>
      <c r="L55" s="156">
        <v>0</v>
      </c>
      <c r="M55" s="156">
        <v>0</v>
      </c>
      <c r="N55" s="156">
        <v>0</v>
      </c>
      <c r="O55" s="155">
        <f t="shared" si="10"/>
        <v>106</v>
      </c>
      <c r="P55" s="156">
        <v>106</v>
      </c>
      <c r="Q55" s="156">
        <v>0</v>
      </c>
      <c r="R55" s="156">
        <v>0</v>
      </c>
      <c r="S55" s="156">
        <v>0</v>
      </c>
      <c r="T55" s="155">
        <f t="shared" si="6"/>
        <v>106</v>
      </c>
      <c r="U55" s="156">
        <v>106</v>
      </c>
      <c r="V55" s="156">
        <v>0</v>
      </c>
      <c r="W55" s="156">
        <v>0</v>
      </c>
      <c r="X55" s="156">
        <v>0</v>
      </c>
      <c r="Y55" s="155">
        <f t="shared" si="7"/>
        <v>106</v>
      </c>
      <c r="Z55" s="156">
        <v>106</v>
      </c>
      <c r="AA55" s="156">
        <v>0</v>
      </c>
      <c r="AB55" s="156">
        <v>0</v>
      </c>
      <c r="AC55" s="156">
        <v>0</v>
      </c>
      <c r="AD55" s="158">
        <f t="shared" si="11"/>
        <v>530</v>
      </c>
      <c r="AE55" s="34"/>
      <c r="AG55" s="178"/>
      <c r="AH55" s="179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</row>
    <row r="56" spans="1:54" s="73" customFormat="1" ht="198" customHeight="1">
      <c r="A56" s="159" t="s">
        <v>122</v>
      </c>
      <c r="B56" s="225" t="s">
        <v>117</v>
      </c>
      <c r="C56" s="54" t="s">
        <v>203</v>
      </c>
      <c r="D56" s="55" t="s">
        <v>93</v>
      </c>
      <c r="E56" s="155">
        <f t="shared" si="8"/>
        <v>0</v>
      </c>
      <c r="F56" s="156">
        <v>0</v>
      </c>
      <c r="G56" s="156">
        <v>0</v>
      </c>
      <c r="H56" s="156">
        <v>0</v>
      </c>
      <c r="I56" s="156">
        <v>0</v>
      </c>
      <c r="J56" s="155">
        <f t="shared" si="9"/>
        <v>0</v>
      </c>
      <c r="K56" s="156">
        <v>0</v>
      </c>
      <c r="L56" s="156">
        <v>0</v>
      </c>
      <c r="M56" s="156">
        <v>0</v>
      </c>
      <c r="N56" s="156">
        <v>0</v>
      </c>
      <c r="O56" s="155">
        <f t="shared" si="10"/>
        <v>0</v>
      </c>
      <c r="P56" s="156">
        <v>0</v>
      </c>
      <c r="Q56" s="156">
        <v>0</v>
      </c>
      <c r="R56" s="156">
        <v>0</v>
      </c>
      <c r="S56" s="156">
        <v>0</v>
      </c>
      <c r="T56" s="155">
        <f t="shared" si="6"/>
        <v>276</v>
      </c>
      <c r="U56" s="156">
        <f>1.5*184</f>
        <v>276</v>
      </c>
      <c r="V56" s="156">
        <v>0</v>
      </c>
      <c r="W56" s="156">
        <v>0</v>
      </c>
      <c r="X56" s="156">
        <v>0</v>
      </c>
      <c r="Y56" s="155">
        <f t="shared" si="7"/>
        <v>131</v>
      </c>
      <c r="Z56" s="156">
        <v>131</v>
      </c>
      <c r="AA56" s="156">
        <v>0</v>
      </c>
      <c r="AB56" s="156">
        <v>0</v>
      </c>
      <c r="AC56" s="156">
        <v>0</v>
      </c>
      <c r="AD56" s="158">
        <f t="shared" si="11"/>
        <v>407</v>
      </c>
      <c r="AE56" s="217"/>
      <c r="AG56" s="180"/>
      <c r="AH56" s="181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</row>
    <row r="57" spans="1:54" s="78" customFormat="1" ht="37.5" customHeight="1">
      <c r="A57" s="75"/>
      <c r="B57" s="71" t="s">
        <v>129</v>
      </c>
      <c r="C57" s="8"/>
      <c r="D57" s="75"/>
      <c r="E57" s="157">
        <f>SUM(E49:E56)</f>
        <v>668523</v>
      </c>
      <c r="F57" s="157">
        <f aca="true" t="shared" si="12" ref="F57:AC57">SUM(F49:F56)</f>
        <v>618103</v>
      </c>
      <c r="G57" s="157">
        <f t="shared" si="12"/>
        <v>0</v>
      </c>
      <c r="H57" s="157">
        <f t="shared" si="12"/>
        <v>0</v>
      </c>
      <c r="I57" s="157">
        <f t="shared" si="12"/>
        <v>50420</v>
      </c>
      <c r="J57" s="157">
        <f t="shared" si="12"/>
        <v>661403</v>
      </c>
      <c r="K57" s="157">
        <f t="shared" si="12"/>
        <v>610983</v>
      </c>
      <c r="L57" s="157">
        <f t="shared" si="12"/>
        <v>0</v>
      </c>
      <c r="M57" s="157">
        <f t="shared" si="12"/>
        <v>0</v>
      </c>
      <c r="N57" s="157">
        <f t="shared" si="12"/>
        <v>50420</v>
      </c>
      <c r="O57" s="157">
        <f t="shared" si="12"/>
        <v>661403</v>
      </c>
      <c r="P57" s="157">
        <f t="shared" si="12"/>
        <v>610983</v>
      </c>
      <c r="Q57" s="157">
        <f t="shared" si="12"/>
        <v>0</v>
      </c>
      <c r="R57" s="157">
        <f t="shared" si="12"/>
        <v>0</v>
      </c>
      <c r="S57" s="157">
        <f t="shared" si="12"/>
        <v>50420</v>
      </c>
      <c r="T57" s="157">
        <f t="shared" si="12"/>
        <v>645760</v>
      </c>
      <c r="U57" s="157">
        <f t="shared" si="12"/>
        <v>593830</v>
      </c>
      <c r="V57" s="157">
        <f t="shared" si="12"/>
        <v>0</v>
      </c>
      <c r="W57" s="157">
        <f t="shared" si="12"/>
        <v>0</v>
      </c>
      <c r="X57" s="157">
        <f t="shared" si="12"/>
        <v>51930</v>
      </c>
      <c r="Y57" s="157">
        <f t="shared" si="12"/>
        <v>643615</v>
      </c>
      <c r="Z57" s="157">
        <f t="shared" si="12"/>
        <v>591685</v>
      </c>
      <c r="AA57" s="157">
        <f t="shared" si="12"/>
        <v>0</v>
      </c>
      <c r="AB57" s="157">
        <f t="shared" si="12"/>
        <v>0</v>
      </c>
      <c r="AC57" s="157">
        <f t="shared" si="12"/>
        <v>51930</v>
      </c>
      <c r="AD57" s="157">
        <f>SUM(AD49:AD56)</f>
        <v>3280704</v>
      </c>
      <c r="AE57" s="76"/>
      <c r="AF57" s="77"/>
      <c r="AG57" s="84"/>
      <c r="AH57" s="84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</row>
    <row r="58" spans="1:54" s="79" customFormat="1" ht="55.5" customHeight="1">
      <c r="A58" s="237" t="s">
        <v>169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41"/>
      <c r="AF58" s="1"/>
      <c r="AG58" s="182"/>
      <c r="AH58" s="183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s="33" customFormat="1" ht="150" customHeight="1">
      <c r="A59" s="52" t="s">
        <v>8</v>
      </c>
      <c r="B59" s="53" t="s">
        <v>130</v>
      </c>
      <c r="C59" s="54" t="s">
        <v>204</v>
      </c>
      <c r="D59" s="55">
        <v>2025</v>
      </c>
      <c r="E59" s="155">
        <f>F59+G59+H59+I59</f>
        <v>0</v>
      </c>
      <c r="F59" s="156">
        <v>0</v>
      </c>
      <c r="G59" s="156">
        <v>0</v>
      </c>
      <c r="H59" s="156">
        <v>0</v>
      </c>
      <c r="I59" s="156">
        <v>0</v>
      </c>
      <c r="J59" s="155">
        <f>K59+L59+M59+N59</f>
        <v>0</v>
      </c>
      <c r="K59" s="156">
        <v>0</v>
      </c>
      <c r="L59" s="156">
        <v>0</v>
      </c>
      <c r="M59" s="156">
        <v>0</v>
      </c>
      <c r="N59" s="156">
        <v>0</v>
      </c>
      <c r="O59" s="155">
        <f>P59+Q59+R59+S59</f>
        <v>0</v>
      </c>
      <c r="P59" s="156">
        <v>0</v>
      </c>
      <c r="Q59" s="156">
        <v>0</v>
      </c>
      <c r="R59" s="156">
        <v>0</v>
      </c>
      <c r="S59" s="156">
        <v>0</v>
      </c>
      <c r="T59" s="155">
        <f>U59+V59+W59+X59</f>
        <v>18930</v>
      </c>
      <c r="U59" s="156">
        <v>18930</v>
      </c>
      <c r="V59" s="156">
        <v>0</v>
      </c>
      <c r="W59" s="156">
        <v>0</v>
      </c>
      <c r="X59" s="156">
        <v>0</v>
      </c>
      <c r="Y59" s="155">
        <f>Z59+AA59+AB59+AC59</f>
        <v>0</v>
      </c>
      <c r="Z59" s="156">
        <v>0</v>
      </c>
      <c r="AA59" s="156">
        <v>0</v>
      </c>
      <c r="AB59" s="156">
        <v>0</v>
      </c>
      <c r="AC59" s="156">
        <v>0</v>
      </c>
      <c r="AD59" s="158">
        <f>E59+J59+O59+T59+Y59</f>
        <v>18930</v>
      </c>
      <c r="AE59" s="80"/>
      <c r="AF59" s="81"/>
      <c r="AG59" s="160"/>
      <c r="AH59" s="161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</row>
    <row r="60" spans="1:54" s="78" customFormat="1" ht="156" customHeight="1">
      <c r="A60" s="52" t="s">
        <v>14</v>
      </c>
      <c r="B60" s="53" t="s">
        <v>152</v>
      </c>
      <c r="C60" s="54" t="s">
        <v>205</v>
      </c>
      <c r="D60" s="55" t="s">
        <v>194</v>
      </c>
      <c r="E60" s="155">
        <f>F60+G60+H60+I60</f>
        <v>6147</v>
      </c>
      <c r="F60" s="156">
        <f>6924-398-330-49</f>
        <v>6147</v>
      </c>
      <c r="G60" s="156">
        <v>0</v>
      </c>
      <c r="H60" s="156">
        <v>0</v>
      </c>
      <c r="I60" s="156">
        <v>0</v>
      </c>
      <c r="J60" s="155">
        <f>K60+L60+M60+N60</f>
        <v>3872</v>
      </c>
      <c r="K60" s="156">
        <v>3872</v>
      </c>
      <c r="L60" s="156">
        <v>0</v>
      </c>
      <c r="M60" s="156">
        <v>0</v>
      </c>
      <c r="N60" s="156">
        <v>0</v>
      </c>
      <c r="O60" s="155">
        <f>P60+Q60+R60+S60</f>
        <v>3872</v>
      </c>
      <c r="P60" s="156">
        <v>3872</v>
      </c>
      <c r="Q60" s="156">
        <v>0</v>
      </c>
      <c r="R60" s="156">
        <v>0</v>
      </c>
      <c r="S60" s="156">
        <v>0</v>
      </c>
      <c r="T60" s="155">
        <f>U60+V60+W60+X60</f>
        <v>19486</v>
      </c>
      <c r="U60" s="156">
        <v>19486</v>
      </c>
      <c r="V60" s="156">
        <v>0</v>
      </c>
      <c r="W60" s="156">
        <v>0</v>
      </c>
      <c r="X60" s="156">
        <v>0</v>
      </c>
      <c r="Y60" s="155">
        <f>Z60+AA60+AB60+AC60</f>
        <v>0</v>
      </c>
      <c r="Z60" s="156">
        <v>0</v>
      </c>
      <c r="AA60" s="156">
        <v>0</v>
      </c>
      <c r="AB60" s="156">
        <v>0</v>
      </c>
      <c r="AC60" s="156">
        <v>0</v>
      </c>
      <c r="AD60" s="158">
        <f>E60+J60+O60+T60+Y60</f>
        <v>33377</v>
      </c>
      <c r="AE60" s="76"/>
      <c r="AF60" s="77"/>
      <c r="AG60" s="84"/>
      <c r="AH60" s="84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</row>
    <row r="61" spans="1:54" s="78" customFormat="1" ht="72" customHeight="1">
      <c r="A61" s="52" t="s">
        <v>15</v>
      </c>
      <c r="B61" s="53" t="s">
        <v>153</v>
      </c>
      <c r="C61" s="54" t="s">
        <v>178</v>
      </c>
      <c r="D61" s="55">
        <v>2025</v>
      </c>
      <c r="E61" s="155">
        <f>F61+G61+H61+I61</f>
        <v>0</v>
      </c>
      <c r="F61" s="156">
        <v>0</v>
      </c>
      <c r="G61" s="156">
        <v>0</v>
      </c>
      <c r="H61" s="156">
        <v>0</v>
      </c>
      <c r="I61" s="156">
        <v>0</v>
      </c>
      <c r="J61" s="155">
        <f>K61+L61+M61+N61</f>
        <v>0</v>
      </c>
      <c r="K61" s="156">
        <v>0</v>
      </c>
      <c r="L61" s="156">
        <v>0</v>
      </c>
      <c r="M61" s="156">
        <v>0</v>
      </c>
      <c r="N61" s="156">
        <v>0</v>
      </c>
      <c r="O61" s="155">
        <f>P61+Q61+R61+S61</f>
        <v>0</v>
      </c>
      <c r="P61" s="156">
        <v>0</v>
      </c>
      <c r="Q61" s="156">
        <v>0</v>
      </c>
      <c r="R61" s="156">
        <v>0</v>
      </c>
      <c r="S61" s="156">
        <v>0</v>
      </c>
      <c r="T61" s="155">
        <f>U61+V61+W61+X61</f>
        <v>90964</v>
      </c>
      <c r="U61" s="156">
        <v>90964</v>
      </c>
      <c r="V61" s="156">
        <v>0</v>
      </c>
      <c r="W61" s="156">
        <v>0</v>
      </c>
      <c r="X61" s="156">
        <v>0</v>
      </c>
      <c r="Y61" s="155">
        <f>Z61+AA61+AB61+AC61</f>
        <v>0</v>
      </c>
      <c r="Z61" s="156">
        <v>0</v>
      </c>
      <c r="AA61" s="156">
        <v>0</v>
      </c>
      <c r="AB61" s="156">
        <v>0</v>
      </c>
      <c r="AC61" s="156">
        <v>0</v>
      </c>
      <c r="AD61" s="158">
        <f>E61+J61+O61+T61+Y61</f>
        <v>90964</v>
      </c>
      <c r="AE61" s="76"/>
      <c r="AF61" s="77"/>
      <c r="AG61" s="84"/>
      <c r="AH61" s="84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</row>
    <row r="62" spans="1:54" s="78" customFormat="1" ht="104.25" customHeight="1">
      <c r="A62" s="52" t="s">
        <v>54</v>
      </c>
      <c r="B62" s="53" t="s">
        <v>155</v>
      </c>
      <c r="C62" s="54" t="s">
        <v>207</v>
      </c>
      <c r="D62" s="55">
        <v>2025</v>
      </c>
      <c r="E62" s="155">
        <f>F62+G62+H62+I62</f>
        <v>0</v>
      </c>
      <c r="F62" s="156">
        <v>0</v>
      </c>
      <c r="G62" s="156">
        <v>0</v>
      </c>
      <c r="H62" s="156">
        <v>0</v>
      </c>
      <c r="I62" s="156">
        <v>0</v>
      </c>
      <c r="J62" s="155">
        <f>K62+L62+M62+N62</f>
        <v>0</v>
      </c>
      <c r="K62" s="156">
        <v>0</v>
      </c>
      <c r="L62" s="156">
        <v>0</v>
      </c>
      <c r="M62" s="156">
        <v>0</v>
      </c>
      <c r="N62" s="156">
        <v>0</v>
      </c>
      <c r="O62" s="155">
        <f>P62+Q62+R62+S62</f>
        <v>0</v>
      </c>
      <c r="P62" s="156">
        <v>0</v>
      </c>
      <c r="Q62" s="156">
        <v>0</v>
      </c>
      <c r="R62" s="156">
        <v>0</v>
      </c>
      <c r="S62" s="156">
        <v>0</v>
      </c>
      <c r="T62" s="155">
        <f>U62+V62+W62+X62</f>
        <v>42354</v>
      </c>
      <c r="U62" s="156">
        <v>42354</v>
      </c>
      <c r="V62" s="156">
        <v>0</v>
      </c>
      <c r="W62" s="156">
        <v>0</v>
      </c>
      <c r="X62" s="156">
        <v>0</v>
      </c>
      <c r="Y62" s="155">
        <f>Z62+AA62+AB62+AC62</f>
        <v>0</v>
      </c>
      <c r="Z62" s="156">
        <v>0</v>
      </c>
      <c r="AA62" s="156">
        <v>0</v>
      </c>
      <c r="AB62" s="156">
        <v>0</v>
      </c>
      <c r="AC62" s="156">
        <v>0</v>
      </c>
      <c r="AD62" s="158">
        <f>E62+J62+O62+T62+Y62</f>
        <v>42354</v>
      </c>
      <c r="AE62" s="76"/>
      <c r="AF62" s="77"/>
      <c r="AG62" s="84"/>
      <c r="AH62" s="84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</row>
    <row r="63" spans="1:54" s="78" customFormat="1" ht="85.5" customHeight="1">
      <c r="A63" s="52" t="s">
        <v>142</v>
      </c>
      <c r="B63" s="223" t="s">
        <v>154</v>
      </c>
      <c r="C63" s="54" t="s">
        <v>206</v>
      </c>
      <c r="D63" s="55">
        <v>2025</v>
      </c>
      <c r="E63" s="155">
        <f>F63+G63+H63+I63</f>
        <v>0</v>
      </c>
      <c r="F63" s="156">
        <v>0</v>
      </c>
      <c r="G63" s="156">
        <v>0</v>
      </c>
      <c r="H63" s="156">
        <v>0</v>
      </c>
      <c r="I63" s="156">
        <v>0</v>
      </c>
      <c r="J63" s="155">
        <f>K63+L63+M63+N63</f>
        <v>0</v>
      </c>
      <c r="K63" s="156">
        <v>0</v>
      </c>
      <c r="L63" s="156">
        <v>0</v>
      </c>
      <c r="M63" s="156">
        <v>0</v>
      </c>
      <c r="N63" s="156">
        <v>0</v>
      </c>
      <c r="O63" s="155">
        <f>P63+Q63+R63+S63</f>
        <v>0</v>
      </c>
      <c r="P63" s="156">
        <v>0</v>
      </c>
      <c r="Q63" s="156">
        <v>0</v>
      </c>
      <c r="R63" s="156">
        <v>0</v>
      </c>
      <c r="S63" s="156">
        <v>0</v>
      </c>
      <c r="T63" s="155">
        <f>U63+V63+W63+X63</f>
        <v>23893</v>
      </c>
      <c r="U63" s="156">
        <v>23893</v>
      </c>
      <c r="V63" s="156">
        <v>0</v>
      </c>
      <c r="W63" s="156">
        <v>0</v>
      </c>
      <c r="X63" s="156">
        <v>0</v>
      </c>
      <c r="Y63" s="155">
        <f>Z63+AA63+AB63+AC63</f>
        <v>0</v>
      </c>
      <c r="Z63" s="156">
        <v>0</v>
      </c>
      <c r="AA63" s="156">
        <v>0</v>
      </c>
      <c r="AB63" s="156">
        <v>0</v>
      </c>
      <c r="AC63" s="156">
        <v>0</v>
      </c>
      <c r="AD63" s="158">
        <f>E63+J63+O63+T63+Y63</f>
        <v>23893</v>
      </c>
      <c r="AE63" s="76"/>
      <c r="AF63" s="77"/>
      <c r="AG63" s="84"/>
      <c r="AH63" s="84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</row>
    <row r="64" spans="1:54" s="78" customFormat="1" ht="37.5" customHeight="1">
      <c r="A64" s="59"/>
      <c r="B64" s="82" t="s">
        <v>21</v>
      </c>
      <c r="C64" s="8"/>
      <c r="D64" s="43"/>
      <c r="E64" s="157">
        <f>SUM(E59:E63)</f>
        <v>6147</v>
      </c>
      <c r="F64" s="157">
        <f aca="true" t="shared" si="13" ref="F64:AC64">SUM(F59:F63)</f>
        <v>6147</v>
      </c>
      <c r="G64" s="157">
        <f t="shared" si="13"/>
        <v>0</v>
      </c>
      <c r="H64" s="157">
        <f t="shared" si="13"/>
        <v>0</v>
      </c>
      <c r="I64" s="157">
        <f t="shared" si="13"/>
        <v>0</v>
      </c>
      <c r="J64" s="157">
        <f t="shared" si="13"/>
        <v>3872</v>
      </c>
      <c r="K64" s="157">
        <f t="shared" si="13"/>
        <v>3872</v>
      </c>
      <c r="L64" s="157">
        <f t="shared" si="13"/>
        <v>0</v>
      </c>
      <c r="M64" s="157">
        <f t="shared" si="13"/>
        <v>0</v>
      </c>
      <c r="N64" s="157">
        <f t="shared" si="13"/>
        <v>0</v>
      </c>
      <c r="O64" s="157">
        <f t="shared" si="13"/>
        <v>3872</v>
      </c>
      <c r="P64" s="157">
        <f t="shared" si="13"/>
        <v>3872</v>
      </c>
      <c r="Q64" s="157">
        <f t="shared" si="13"/>
        <v>0</v>
      </c>
      <c r="R64" s="157">
        <f t="shared" si="13"/>
        <v>0</v>
      </c>
      <c r="S64" s="157">
        <f t="shared" si="13"/>
        <v>0</v>
      </c>
      <c r="T64" s="157">
        <f t="shared" si="13"/>
        <v>195627</v>
      </c>
      <c r="U64" s="157">
        <f t="shared" si="13"/>
        <v>195627</v>
      </c>
      <c r="V64" s="157">
        <f t="shared" si="13"/>
        <v>0</v>
      </c>
      <c r="W64" s="157">
        <f t="shared" si="13"/>
        <v>0</v>
      </c>
      <c r="X64" s="157">
        <f t="shared" si="13"/>
        <v>0</v>
      </c>
      <c r="Y64" s="157">
        <f t="shared" si="13"/>
        <v>0</v>
      </c>
      <c r="Z64" s="157">
        <v>0</v>
      </c>
      <c r="AA64" s="157">
        <f t="shared" si="13"/>
        <v>0</v>
      </c>
      <c r="AB64" s="157">
        <f t="shared" si="13"/>
        <v>0</v>
      </c>
      <c r="AC64" s="157">
        <f t="shared" si="13"/>
        <v>0</v>
      </c>
      <c r="AD64" s="235">
        <f>SUM(AD59:AD63)</f>
        <v>209518</v>
      </c>
      <c r="AE64" s="76"/>
      <c r="AF64" s="77"/>
      <c r="AG64" s="84"/>
      <c r="AH64" s="84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</row>
    <row r="65" spans="1:54" s="79" customFormat="1" ht="40.5" customHeight="1">
      <c r="A65" s="237" t="s">
        <v>131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41"/>
      <c r="AF65" s="1"/>
      <c r="AG65" s="182"/>
      <c r="AH65" s="183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s="33" customFormat="1" ht="69" customHeight="1">
      <c r="A66" s="52" t="s">
        <v>132</v>
      </c>
      <c r="B66" s="53" t="s">
        <v>175</v>
      </c>
      <c r="C66" s="263" t="s">
        <v>37</v>
      </c>
      <c r="D66" s="55" t="s">
        <v>198</v>
      </c>
      <c r="E66" s="155"/>
      <c r="F66" s="156"/>
      <c r="G66" s="156"/>
      <c r="H66" s="156"/>
      <c r="I66" s="156"/>
      <c r="J66" s="155"/>
      <c r="K66" s="156"/>
      <c r="L66" s="156"/>
      <c r="M66" s="156"/>
      <c r="N66" s="156"/>
      <c r="O66" s="155"/>
      <c r="P66" s="156"/>
      <c r="Q66" s="156"/>
      <c r="R66" s="156"/>
      <c r="S66" s="156"/>
      <c r="T66" s="155"/>
      <c r="U66" s="156"/>
      <c r="V66" s="156"/>
      <c r="W66" s="156"/>
      <c r="X66" s="156"/>
      <c r="Y66" s="155"/>
      <c r="Z66" s="156"/>
      <c r="AA66" s="156"/>
      <c r="AB66" s="156"/>
      <c r="AC66" s="156"/>
      <c r="AD66" s="158"/>
      <c r="AE66" s="80"/>
      <c r="AF66" s="81"/>
      <c r="AG66" s="160"/>
      <c r="AH66" s="161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</row>
    <row r="67" spans="1:54" s="33" customFormat="1" ht="27" customHeight="1">
      <c r="A67" s="52" t="s">
        <v>133</v>
      </c>
      <c r="B67" s="53" t="s">
        <v>83</v>
      </c>
      <c r="C67" s="263"/>
      <c r="D67" s="55" t="s">
        <v>198</v>
      </c>
      <c r="E67" s="155">
        <f>F67+G67+H67+I67</f>
        <v>0</v>
      </c>
      <c r="F67" s="156">
        <v>0</v>
      </c>
      <c r="G67" s="156">
        <v>0</v>
      </c>
      <c r="H67" s="156">
        <v>0</v>
      </c>
      <c r="I67" s="156">
        <v>0</v>
      </c>
      <c r="J67" s="155">
        <f>K67+L67+M67+N67</f>
        <v>0</v>
      </c>
      <c r="K67" s="156">
        <v>0</v>
      </c>
      <c r="L67" s="156">
        <v>0</v>
      </c>
      <c r="M67" s="156">
        <v>0</v>
      </c>
      <c r="N67" s="156">
        <v>0</v>
      </c>
      <c r="O67" s="155">
        <f aca="true" t="shared" si="14" ref="O67:O74">P67+Q67+R67+S67</f>
        <v>0</v>
      </c>
      <c r="P67" s="156">
        <v>0</v>
      </c>
      <c r="Q67" s="156">
        <v>0</v>
      </c>
      <c r="R67" s="156">
        <v>0</v>
      </c>
      <c r="S67" s="156">
        <v>0</v>
      </c>
      <c r="T67" s="155">
        <f>U67+V67+W67+X67</f>
        <v>1789</v>
      </c>
      <c r="U67" s="156">
        <v>1789</v>
      </c>
      <c r="V67" s="156">
        <v>0</v>
      </c>
      <c r="W67" s="156">
        <v>0</v>
      </c>
      <c r="X67" s="156">
        <v>0</v>
      </c>
      <c r="Y67" s="155">
        <f>Z67+AA67+AB67+AC67</f>
        <v>1789</v>
      </c>
      <c r="Z67" s="156">
        <v>1789</v>
      </c>
      <c r="AA67" s="156">
        <v>0</v>
      </c>
      <c r="AB67" s="156">
        <v>0</v>
      </c>
      <c r="AC67" s="156">
        <v>0</v>
      </c>
      <c r="AD67" s="158">
        <f aca="true" t="shared" si="15" ref="AD67:AD74">E67+J67+O67+T67+Y67</f>
        <v>3578</v>
      </c>
      <c r="AE67" s="80"/>
      <c r="AF67" s="81"/>
      <c r="AG67" s="160"/>
      <c r="AH67" s="161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</row>
    <row r="68" spans="1:54" s="33" customFormat="1" ht="70.5" customHeight="1">
      <c r="A68" s="52" t="s">
        <v>134</v>
      </c>
      <c r="B68" s="53" t="s">
        <v>81</v>
      </c>
      <c r="C68" s="263"/>
      <c r="D68" s="55" t="s">
        <v>198</v>
      </c>
      <c r="E68" s="155">
        <f>F68+G68+H68+I68</f>
        <v>0</v>
      </c>
      <c r="F68" s="156">
        <v>0</v>
      </c>
      <c r="G68" s="156">
        <v>0</v>
      </c>
      <c r="H68" s="156">
        <v>0</v>
      </c>
      <c r="I68" s="156">
        <v>0</v>
      </c>
      <c r="J68" s="155">
        <f>K68+L68+M68+N68</f>
        <v>0</v>
      </c>
      <c r="K68" s="156">
        <v>0</v>
      </c>
      <c r="L68" s="156">
        <v>0</v>
      </c>
      <c r="M68" s="156">
        <v>0</v>
      </c>
      <c r="N68" s="156">
        <v>0</v>
      </c>
      <c r="O68" s="155">
        <f t="shared" si="14"/>
        <v>0</v>
      </c>
      <c r="P68" s="156">
        <v>0</v>
      </c>
      <c r="Q68" s="156">
        <v>0</v>
      </c>
      <c r="R68" s="156">
        <v>0</v>
      </c>
      <c r="S68" s="156">
        <v>0</v>
      </c>
      <c r="T68" s="155">
        <f>U68+V68+W68+X68</f>
        <v>799</v>
      </c>
      <c r="U68" s="156">
        <v>799</v>
      </c>
      <c r="V68" s="156">
        <v>0</v>
      </c>
      <c r="W68" s="156">
        <v>0</v>
      </c>
      <c r="X68" s="156">
        <v>0</v>
      </c>
      <c r="Y68" s="155">
        <f>Z68+AA68+AB68+AC68</f>
        <v>0</v>
      </c>
      <c r="Z68" s="156">
        <v>0</v>
      </c>
      <c r="AA68" s="156">
        <v>0</v>
      </c>
      <c r="AB68" s="156">
        <v>0</v>
      </c>
      <c r="AC68" s="156">
        <v>0</v>
      </c>
      <c r="AD68" s="158">
        <f t="shared" si="15"/>
        <v>799</v>
      </c>
      <c r="AE68" s="80"/>
      <c r="AF68" s="81"/>
      <c r="AG68" s="160"/>
      <c r="AH68" s="161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</row>
    <row r="69" spans="1:54" s="33" customFormat="1" ht="87.75" customHeight="1">
      <c r="A69" s="52" t="s">
        <v>135</v>
      </c>
      <c r="B69" s="53" t="s">
        <v>55</v>
      </c>
      <c r="C69" s="263"/>
      <c r="D69" s="55" t="s">
        <v>198</v>
      </c>
      <c r="E69" s="155">
        <f>F69+G69+H69+I69</f>
        <v>0</v>
      </c>
      <c r="F69" s="156">
        <v>0</v>
      </c>
      <c r="G69" s="156">
        <v>0</v>
      </c>
      <c r="H69" s="156">
        <v>0</v>
      </c>
      <c r="I69" s="156">
        <v>0</v>
      </c>
      <c r="J69" s="155">
        <f>K69+L69+M69+N69</f>
        <v>0</v>
      </c>
      <c r="K69" s="156">
        <v>0</v>
      </c>
      <c r="L69" s="156">
        <v>0</v>
      </c>
      <c r="M69" s="156">
        <v>0</v>
      </c>
      <c r="N69" s="156">
        <v>0</v>
      </c>
      <c r="O69" s="155">
        <f t="shared" si="14"/>
        <v>0</v>
      </c>
      <c r="P69" s="156">
        <v>0</v>
      </c>
      <c r="Q69" s="156">
        <v>0</v>
      </c>
      <c r="R69" s="156">
        <v>0</v>
      </c>
      <c r="S69" s="156">
        <v>0</v>
      </c>
      <c r="T69" s="155">
        <f>U69+V69+W69+X69</f>
        <v>101</v>
      </c>
      <c r="U69" s="156">
        <v>101</v>
      </c>
      <c r="V69" s="156">
        <v>0</v>
      </c>
      <c r="W69" s="156">
        <v>0</v>
      </c>
      <c r="X69" s="156">
        <v>0</v>
      </c>
      <c r="Y69" s="155">
        <f>Z69+AA69+AB69+AC69</f>
        <v>0</v>
      </c>
      <c r="Z69" s="156">
        <v>0</v>
      </c>
      <c r="AA69" s="156">
        <v>0</v>
      </c>
      <c r="AB69" s="156">
        <v>0</v>
      </c>
      <c r="AC69" s="156">
        <v>0</v>
      </c>
      <c r="AD69" s="158">
        <f t="shared" si="15"/>
        <v>101</v>
      </c>
      <c r="AE69" s="80"/>
      <c r="AF69" s="81"/>
      <c r="AG69" s="160"/>
      <c r="AH69" s="161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</row>
    <row r="70" spans="1:54" s="33" customFormat="1" ht="89.25" customHeight="1">
      <c r="A70" s="52" t="s">
        <v>136</v>
      </c>
      <c r="B70" s="53" t="s">
        <v>84</v>
      </c>
      <c r="C70" s="263"/>
      <c r="D70" s="55" t="s">
        <v>198</v>
      </c>
      <c r="E70" s="155">
        <f aca="true" t="shared" si="16" ref="E70:E75">F70+G70+H70+I70</f>
        <v>0</v>
      </c>
      <c r="F70" s="156">
        <v>0</v>
      </c>
      <c r="G70" s="156">
        <v>0</v>
      </c>
      <c r="H70" s="156">
        <v>0</v>
      </c>
      <c r="I70" s="156">
        <v>0</v>
      </c>
      <c r="J70" s="155">
        <f aca="true" t="shared" si="17" ref="J70:J75">K70+L70+M70+N70</f>
        <v>0</v>
      </c>
      <c r="K70" s="156">
        <v>0</v>
      </c>
      <c r="L70" s="156">
        <v>0</v>
      </c>
      <c r="M70" s="156">
        <v>0</v>
      </c>
      <c r="N70" s="156">
        <v>0</v>
      </c>
      <c r="O70" s="155">
        <f>P70+Q70+R70+S70</f>
        <v>0</v>
      </c>
      <c r="P70" s="156">
        <v>0</v>
      </c>
      <c r="Q70" s="156">
        <v>0</v>
      </c>
      <c r="R70" s="156">
        <v>0</v>
      </c>
      <c r="S70" s="156">
        <v>0</v>
      </c>
      <c r="T70" s="155">
        <f>U70+V70+W70+X70</f>
        <v>750</v>
      </c>
      <c r="U70" s="156">
        <f>187.5*4</f>
        <v>750</v>
      </c>
      <c r="V70" s="156">
        <v>0</v>
      </c>
      <c r="W70" s="156">
        <v>0</v>
      </c>
      <c r="X70" s="156">
        <v>0</v>
      </c>
      <c r="Y70" s="155">
        <f aca="true" t="shared" si="18" ref="Y70:Y75">Z70+AA70+AB70+AC70</f>
        <v>750</v>
      </c>
      <c r="Z70" s="156">
        <f>187.5*4</f>
        <v>750</v>
      </c>
      <c r="AA70" s="156">
        <v>0</v>
      </c>
      <c r="AB70" s="156">
        <v>0</v>
      </c>
      <c r="AC70" s="156">
        <v>0</v>
      </c>
      <c r="AD70" s="158">
        <f>E70+J70+O70+T70+Y70</f>
        <v>1500</v>
      </c>
      <c r="AE70" s="80"/>
      <c r="AF70" s="81"/>
      <c r="AG70" s="160"/>
      <c r="AH70" s="161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</row>
    <row r="71" spans="1:54" s="33" customFormat="1" ht="69" customHeight="1">
      <c r="A71" s="52" t="s">
        <v>137</v>
      </c>
      <c r="B71" s="53" t="s">
        <v>176</v>
      </c>
      <c r="C71" s="263" t="s">
        <v>162</v>
      </c>
      <c r="D71" s="55" t="s">
        <v>198</v>
      </c>
      <c r="E71" s="155"/>
      <c r="F71" s="156"/>
      <c r="G71" s="156"/>
      <c r="H71" s="156"/>
      <c r="I71" s="156"/>
      <c r="J71" s="155"/>
      <c r="K71" s="156"/>
      <c r="L71" s="156"/>
      <c r="M71" s="156"/>
      <c r="N71" s="156"/>
      <c r="O71" s="155"/>
      <c r="P71" s="156">
        <v>0</v>
      </c>
      <c r="Q71" s="156"/>
      <c r="R71" s="156"/>
      <c r="S71" s="156"/>
      <c r="T71" s="155"/>
      <c r="U71" s="156"/>
      <c r="V71" s="156"/>
      <c r="W71" s="156"/>
      <c r="X71" s="156"/>
      <c r="Y71" s="155"/>
      <c r="Z71" s="156"/>
      <c r="AA71" s="156"/>
      <c r="AB71" s="156"/>
      <c r="AC71" s="156"/>
      <c r="AD71" s="158"/>
      <c r="AE71" s="80"/>
      <c r="AF71" s="81"/>
      <c r="AG71" s="160"/>
      <c r="AH71" s="161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</row>
    <row r="72" spans="1:54" s="33" customFormat="1" ht="29.25" customHeight="1">
      <c r="A72" s="52" t="s">
        <v>138</v>
      </c>
      <c r="B72" s="53" t="s">
        <v>166</v>
      </c>
      <c r="C72" s="263"/>
      <c r="D72" s="55" t="s">
        <v>198</v>
      </c>
      <c r="E72" s="155">
        <f t="shared" si="16"/>
        <v>0</v>
      </c>
      <c r="F72" s="156">
        <v>0</v>
      </c>
      <c r="G72" s="156">
        <v>0</v>
      </c>
      <c r="H72" s="156">
        <v>0</v>
      </c>
      <c r="I72" s="156">
        <v>0</v>
      </c>
      <c r="J72" s="155">
        <f t="shared" si="17"/>
        <v>0</v>
      </c>
      <c r="K72" s="156">
        <v>0</v>
      </c>
      <c r="L72" s="156">
        <v>0</v>
      </c>
      <c r="M72" s="156">
        <v>0</v>
      </c>
      <c r="N72" s="156">
        <v>0</v>
      </c>
      <c r="O72" s="155">
        <f t="shared" si="14"/>
        <v>0</v>
      </c>
      <c r="P72" s="156">
        <v>0</v>
      </c>
      <c r="Q72" s="156">
        <v>0</v>
      </c>
      <c r="R72" s="156">
        <v>0</v>
      </c>
      <c r="S72" s="156">
        <v>0</v>
      </c>
      <c r="T72" s="155">
        <f>U72+V72+W72+X72</f>
        <v>5367</v>
      </c>
      <c r="U72" s="156">
        <f>1789*3</f>
        <v>5367</v>
      </c>
      <c r="V72" s="156">
        <v>0</v>
      </c>
      <c r="W72" s="156">
        <v>0</v>
      </c>
      <c r="X72" s="156">
        <v>0</v>
      </c>
      <c r="Y72" s="155">
        <f t="shared" si="18"/>
        <v>5367</v>
      </c>
      <c r="Z72" s="156">
        <f>1789*3</f>
        <v>5367</v>
      </c>
      <c r="AA72" s="156">
        <v>0</v>
      </c>
      <c r="AB72" s="156">
        <v>0</v>
      </c>
      <c r="AC72" s="156">
        <v>0</v>
      </c>
      <c r="AD72" s="158">
        <f>E72+J72+O72+T72+Y72</f>
        <v>10734</v>
      </c>
      <c r="AE72" s="80"/>
      <c r="AF72" s="81"/>
      <c r="AG72" s="160"/>
      <c r="AH72" s="161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</row>
    <row r="73" spans="1:54" s="33" customFormat="1" ht="71.25" customHeight="1">
      <c r="A73" s="52" t="s">
        <v>139</v>
      </c>
      <c r="B73" s="53" t="s">
        <v>167</v>
      </c>
      <c r="C73" s="263"/>
      <c r="D73" s="55" t="s">
        <v>198</v>
      </c>
      <c r="E73" s="155">
        <f t="shared" si="16"/>
        <v>0</v>
      </c>
      <c r="F73" s="156">
        <v>0</v>
      </c>
      <c r="G73" s="156">
        <v>0</v>
      </c>
      <c r="H73" s="156">
        <v>0</v>
      </c>
      <c r="I73" s="156">
        <v>0</v>
      </c>
      <c r="J73" s="155">
        <f t="shared" si="17"/>
        <v>0</v>
      </c>
      <c r="K73" s="156">
        <v>0</v>
      </c>
      <c r="L73" s="156">
        <v>0</v>
      </c>
      <c r="M73" s="156">
        <v>0</v>
      </c>
      <c r="N73" s="156">
        <v>0</v>
      </c>
      <c r="O73" s="155">
        <f t="shared" si="14"/>
        <v>0</v>
      </c>
      <c r="P73" s="156">
        <v>0</v>
      </c>
      <c r="Q73" s="156">
        <v>0</v>
      </c>
      <c r="R73" s="156">
        <v>0</v>
      </c>
      <c r="S73" s="156">
        <v>0</v>
      </c>
      <c r="T73" s="155">
        <f>U73+V73+W73+X73</f>
        <v>2397</v>
      </c>
      <c r="U73" s="156">
        <f>799*3</f>
        <v>2397</v>
      </c>
      <c r="V73" s="156">
        <v>0</v>
      </c>
      <c r="W73" s="156">
        <v>0</v>
      </c>
      <c r="X73" s="156">
        <v>0</v>
      </c>
      <c r="Y73" s="155">
        <f t="shared" si="18"/>
        <v>0</v>
      </c>
      <c r="Z73" s="156">
        <v>0</v>
      </c>
      <c r="AA73" s="156">
        <v>0</v>
      </c>
      <c r="AB73" s="156">
        <v>0</v>
      </c>
      <c r="AC73" s="156">
        <v>0</v>
      </c>
      <c r="AD73" s="158">
        <f>E73+J73+O73+T73+Y73</f>
        <v>2397</v>
      </c>
      <c r="AE73" s="80"/>
      <c r="AF73" s="81"/>
      <c r="AG73" s="160"/>
      <c r="AH73" s="161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</row>
    <row r="74" spans="1:54" s="33" customFormat="1" ht="87.75" customHeight="1">
      <c r="A74" s="52" t="s">
        <v>140</v>
      </c>
      <c r="B74" s="53" t="s">
        <v>55</v>
      </c>
      <c r="C74" s="263"/>
      <c r="D74" s="55" t="s">
        <v>198</v>
      </c>
      <c r="E74" s="155">
        <f t="shared" si="16"/>
        <v>0</v>
      </c>
      <c r="F74" s="156">
        <v>0</v>
      </c>
      <c r="G74" s="156">
        <v>0</v>
      </c>
      <c r="H74" s="156">
        <v>0</v>
      </c>
      <c r="I74" s="156">
        <v>0</v>
      </c>
      <c r="J74" s="155">
        <f t="shared" si="17"/>
        <v>0</v>
      </c>
      <c r="K74" s="156">
        <v>0</v>
      </c>
      <c r="L74" s="156">
        <v>0</v>
      </c>
      <c r="M74" s="156">
        <v>0</v>
      </c>
      <c r="N74" s="156">
        <v>0</v>
      </c>
      <c r="O74" s="155">
        <f t="shared" si="14"/>
        <v>0</v>
      </c>
      <c r="P74" s="156">
        <v>0</v>
      </c>
      <c r="Q74" s="156">
        <v>0</v>
      </c>
      <c r="R74" s="156">
        <v>0</v>
      </c>
      <c r="S74" s="156">
        <v>0</v>
      </c>
      <c r="T74" s="155">
        <f>U74+V74+W74+X74</f>
        <v>303</v>
      </c>
      <c r="U74" s="156">
        <f>101*3</f>
        <v>303</v>
      </c>
      <c r="V74" s="156">
        <v>0</v>
      </c>
      <c r="W74" s="156">
        <v>0</v>
      </c>
      <c r="X74" s="156">
        <v>0</v>
      </c>
      <c r="Y74" s="155">
        <f t="shared" si="18"/>
        <v>0</v>
      </c>
      <c r="Z74" s="156">
        <v>0</v>
      </c>
      <c r="AA74" s="156">
        <v>0</v>
      </c>
      <c r="AB74" s="156">
        <v>0</v>
      </c>
      <c r="AC74" s="156">
        <v>0</v>
      </c>
      <c r="AD74" s="158">
        <f t="shared" si="15"/>
        <v>303</v>
      </c>
      <c r="AE74" s="80"/>
      <c r="AF74" s="81"/>
      <c r="AG74" s="160"/>
      <c r="AH74" s="161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</row>
    <row r="75" spans="1:54" s="33" customFormat="1" ht="70.5" customHeight="1">
      <c r="A75" s="52" t="s">
        <v>141</v>
      </c>
      <c r="B75" s="53" t="s">
        <v>165</v>
      </c>
      <c r="C75" s="263"/>
      <c r="D75" s="55" t="s">
        <v>198</v>
      </c>
      <c r="E75" s="155">
        <f t="shared" si="16"/>
        <v>0</v>
      </c>
      <c r="F75" s="156">
        <v>0</v>
      </c>
      <c r="G75" s="156">
        <v>0</v>
      </c>
      <c r="H75" s="156">
        <v>0</v>
      </c>
      <c r="I75" s="156">
        <v>0</v>
      </c>
      <c r="J75" s="155">
        <f t="shared" si="17"/>
        <v>0</v>
      </c>
      <c r="K75" s="156">
        <v>0</v>
      </c>
      <c r="L75" s="156">
        <v>0</v>
      </c>
      <c r="M75" s="156">
        <v>0</v>
      </c>
      <c r="N75" s="156">
        <v>0</v>
      </c>
      <c r="O75" s="155">
        <f>P75+Q75+R75+S75</f>
        <v>0</v>
      </c>
      <c r="P75" s="156">
        <v>0</v>
      </c>
      <c r="Q75" s="156">
        <v>0</v>
      </c>
      <c r="R75" s="156">
        <v>0</v>
      </c>
      <c r="S75" s="156">
        <v>0</v>
      </c>
      <c r="T75" s="155">
        <f>U75+V75+W75+X75</f>
        <v>2250</v>
      </c>
      <c r="U75" s="156">
        <f>(187.5*4)*3</f>
        <v>2250</v>
      </c>
      <c r="V75" s="156">
        <v>0</v>
      </c>
      <c r="W75" s="156">
        <v>0</v>
      </c>
      <c r="X75" s="156">
        <v>0</v>
      </c>
      <c r="Y75" s="155">
        <f t="shared" si="18"/>
        <v>2250</v>
      </c>
      <c r="Z75" s="156">
        <f>(187.5*4)*3</f>
        <v>2250</v>
      </c>
      <c r="AA75" s="156">
        <v>0</v>
      </c>
      <c r="AB75" s="156">
        <v>0</v>
      </c>
      <c r="AC75" s="156">
        <v>0</v>
      </c>
      <c r="AD75" s="158">
        <f>E75+J75+O75+T75+Y75</f>
        <v>4500</v>
      </c>
      <c r="AE75" s="80"/>
      <c r="AF75" s="81"/>
      <c r="AG75" s="160"/>
      <c r="AH75" s="161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</row>
    <row r="76" spans="1:54" s="85" customFormat="1" ht="31.5" customHeight="1">
      <c r="A76" s="59"/>
      <c r="B76" s="82" t="s">
        <v>22</v>
      </c>
      <c r="C76" s="60"/>
      <c r="D76" s="43"/>
      <c r="E76" s="157">
        <f>SUM(E66:E75)</f>
        <v>0</v>
      </c>
      <c r="F76" s="157">
        <f>SUM(F66:F75)</f>
        <v>0</v>
      </c>
      <c r="G76" s="157">
        <f aca="true" t="shared" si="19" ref="G76:AC76">SUM(G66:G75)</f>
        <v>0</v>
      </c>
      <c r="H76" s="157">
        <f t="shared" si="19"/>
        <v>0</v>
      </c>
      <c r="I76" s="157">
        <f t="shared" si="19"/>
        <v>0</v>
      </c>
      <c r="J76" s="157">
        <f t="shared" si="19"/>
        <v>0</v>
      </c>
      <c r="K76" s="157">
        <f t="shared" si="19"/>
        <v>0</v>
      </c>
      <c r="L76" s="157">
        <f t="shared" si="19"/>
        <v>0</v>
      </c>
      <c r="M76" s="157">
        <f t="shared" si="19"/>
        <v>0</v>
      </c>
      <c r="N76" s="157">
        <f t="shared" si="19"/>
        <v>0</v>
      </c>
      <c r="O76" s="157">
        <f>SUM(O66:O75)</f>
        <v>0</v>
      </c>
      <c r="P76" s="157">
        <v>0</v>
      </c>
      <c r="Q76" s="157">
        <f aca="true" t="shared" si="20" ref="Q76:X76">SUM(Q66:Q75)</f>
        <v>0</v>
      </c>
      <c r="R76" s="157">
        <f t="shared" si="20"/>
        <v>0</v>
      </c>
      <c r="S76" s="157">
        <f t="shared" si="20"/>
        <v>0</v>
      </c>
      <c r="T76" s="157">
        <f>SUM(T66:T75)</f>
        <v>13756</v>
      </c>
      <c r="U76" s="157">
        <f>SUM(U66:U75)</f>
        <v>13756</v>
      </c>
      <c r="V76" s="157">
        <f t="shared" si="20"/>
        <v>0</v>
      </c>
      <c r="W76" s="157">
        <f t="shared" si="20"/>
        <v>0</v>
      </c>
      <c r="X76" s="157">
        <f t="shared" si="20"/>
        <v>0</v>
      </c>
      <c r="Y76" s="157">
        <f t="shared" si="19"/>
        <v>10156</v>
      </c>
      <c r="Z76" s="157">
        <f t="shared" si="19"/>
        <v>10156</v>
      </c>
      <c r="AA76" s="157">
        <f t="shared" si="19"/>
        <v>0</v>
      </c>
      <c r="AB76" s="157">
        <f t="shared" si="19"/>
        <v>0</v>
      </c>
      <c r="AC76" s="157">
        <f t="shared" si="19"/>
        <v>0</v>
      </c>
      <c r="AD76" s="157">
        <f>SUM(AD66:AD75)</f>
        <v>23912</v>
      </c>
      <c r="AE76" s="83" t="s">
        <v>208</v>
      </c>
      <c r="AF76" s="229" t="s">
        <v>209</v>
      </c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</row>
    <row r="77" spans="1:54" s="87" customFormat="1" ht="36" customHeight="1">
      <c r="A77" s="75"/>
      <c r="B77" s="82" t="s">
        <v>18</v>
      </c>
      <c r="C77" s="60"/>
      <c r="D77" s="43"/>
      <c r="E77" s="157">
        <f>E41+E47+E57+E64+E76</f>
        <v>712550</v>
      </c>
      <c r="F77" s="157">
        <f aca="true" t="shared" si="21" ref="F77:AC77">F41+F47+F57+F64+F76</f>
        <v>662130</v>
      </c>
      <c r="G77" s="157">
        <f t="shared" si="21"/>
        <v>0</v>
      </c>
      <c r="H77" s="157">
        <f t="shared" si="21"/>
        <v>0</v>
      </c>
      <c r="I77" s="157">
        <f t="shared" si="21"/>
        <v>50420</v>
      </c>
      <c r="J77" s="157">
        <f t="shared" si="21"/>
        <v>709436</v>
      </c>
      <c r="K77" s="157">
        <f t="shared" si="21"/>
        <v>659016</v>
      </c>
      <c r="L77" s="157">
        <f t="shared" si="21"/>
        <v>0</v>
      </c>
      <c r="M77" s="157">
        <f t="shared" si="21"/>
        <v>0</v>
      </c>
      <c r="N77" s="157">
        <f t="shared" si="21"/>
        <v>50420</v>
      </c>
      <c r="O77" s="157">
        <f t="shared" si="21"/>
        <v>695604</v>
      </c>
      <c r="P77" s="157">
        <f t="shared" si="21"/>
        <v>645184</v>
      </c>
      <c r="Q77" s="157">
        <f t="shared" si="21"/>
        <v>0</v>
      </c>
      <c r="R77" s="157">
        <f t="shared" si="21"/>
        <v>0</v>
      </c>
      <c r="S77" s="157">
        <f t="shared" si="21"/>
        <v>50420</v>
      </c>
      <c r="T77" s="157">
        <f>T41+T47+T57+T64+T76</f>
        <v>1183186</v>
      </c>
      <c r="U77" s="157">
        <f>U41+U47+U57+U64+U76</f>
        <v>1012639</v>
      </c>
      <c r="V77" s="157">
        <f>V41+V47+V57+V64+V76</f>
        <v>118617</v>
      </c>
      <c r="W77" s="157">
        <f t="shared" si="21"/>
        <v>0</v>
      </c>
      <c r="X77" s="157">
        <f t="shared" si="21"/>
        <v>51930</v>
      </c>
      <c r="Y77" s="157">
        <f t="shared" si="21"/>
        <v>1896129</v>
      </c>
      <c r="Z77" s="157">
        <f t="shared" si="21"/>
        <v>798073</v>
      </c>
      <c r="AA77" s="157">
        <f t="shared" si="21"/>
        <v>717421</v>
      </c>
      <c r="AB77" s="157">
        <f t="shared" si="21"/>
        <v>328705</v>
      </c>
      <c r="AC77" s="157">
        <f t="shared" si="21"/>
        <v>51930</v>
      </c>
      <c r="AD77" s="157">
        <f>AD41+AD47+AD57+AD64+AD76</f>
        <v>5196905</v>
      </c>
      <c r="AE77" s="228">
        <v>5185006</v>
      </c>
      <c r="AF77" s="82">
        <f>SUM(AD77-AE77)</f>
        <v>11899</v>
      </c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</row>
    <row r="78" spans="1:54" s="87" customFormat="1" ht="15.75" customHeight="1">
      <c r="A78" s="89"/>
      <c r="B78" s="90"/>
      <c r="C78" s="9"/>
      <c r="D78" s="91"/>
      <c r="E78" s="92"/>
      <c r="F78" s="10"/>
      <c r="G78" s="10"/>
      <c r="H78" s="10"/>
      <c r="I78" s="10"/>
      <c r="J78" s="93"/>
      <c r="K78" s="10"/>
      <c r="L78" s="10"/>
      <c r="M78" s="9"/>
      <c r="N78" s="9"/>
      <c r="O78" s="92"/>
      <c r="P78" s="92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2"/>
      <c r="AE78" s="247"/>
      <c r="AF78" s="247"/>
      <c r="AG78" s="94"/>
      <c r="AH78" s="94"/>
      <c r="AI78" s="94"/>
      <c r="AJ78" s="94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</row>
    <row r="79" spans="1:35" s="12" customFormat="1" ht="27" customHeight="1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AE79" s="104"/>
      <c r="AF79" s="103"/>
      <c r="AG79" s="185"/>
      <c r="AH79" s="185"/>
      <c r="AI79" s="104"/>
    </row>
    <row r="80" spans="1:35" s="11" customFormat="1" ht="24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AE80" s="102" t="s">
        <v>148</v>
      </c>
      <c r="AF80" s="103"/>
      <c r="AG80" s="185"/>
      <c r="AH80" s="185" t="s">
        <v>76</v>
      </c>
      <c r="AI80" s="103"/>
    </row>
    <row r="81" spans="1:35" s="12" customFormat="1" ht="27" customHeight="1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AE81" s="104"/>
      <c r="AF81" s="105">
        <v>2022</v>
      </c>
      <c r="AG81" s="186">
        <f>SUM(F77)</f>
        <v>662130</v>
      </c>
      <c r="AH81" s="186">
        <f>SUM(AG81:AG85)</f>
        <v>3777042</v>
      </c>
      <c r="AI81" s="104"/>
    </row>
    <row r="82" spans="1:54" s="62" customFormat="1" ht="24" customHeight="1">
      <c r="A82" s="95"/>
      <c r="B82" s="96"/>
      <c r="C82" s="97"/>
      <c r="D82" s="98"/>
      <c r="E82" s="93"/>
      <c r="F82" s="15"/>
      <c r="G82" s="15"/>
      <c r="H82" s="15"/>
      <c r="I82" s="15"/>
      <c r="J82" s="106"/>
      <c r="K82" s="15"/>
      <c r="L82" s="15"/>
      <c r="M82" s="10"/>
      <c r="N82" s="10"/>
      <c r="O82" s="9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99"/>
      <c r="AE82" s="107"/>
      <c r="AF82" s="105">
        <v>2023</v>
      </c>
      <c r="AG82" s="186">
        <f>SUM(K77)</f>
        <v>659016</v>
      </c>
      <c r="AH82" s="184"/>
      <c r="AI82" s="100"/>
      <c r="AJ82" s="100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</row>
    <row r="83" spans="1:54" s="62" customFormat="1" ht="24" customHeight="1">
      <c r="A83" s="95"/>
      <c r="B83" s="96"/>
      <c r="C83" s="97"/>
      <c r="D83" s="98"/>
      <c r="E83" s="93"/>
      <c r="F83" s="93"/>
      <c r="G83" s="15"/>
      <c r="H83" s="15"/>
      <c r="I83" s="15"/>
      <c r="J83" s="106"/>
      <c r="K83" s="15"/>
      <c r="L83" s="15"/>
      <c r="M83" s="10"/>
      <c r="N83" s="10"/>
      <c r="O83" s="93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99"/>
      <c r="AE83" s="108"/>
      <c r="AF83" s="105">
        <v>2024</v>
      </c>
      <c r="AG83" s="186">
        <f>SUM(P77)</f>
        <v>645184</v>
      </c>
      <c r="AH83" s="172"/>
      <c r="AI83" s="109"/>
      <c r="AJ83" s="109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54" s="62" customFormat="1" ht="24" customHeight="1">
      <c r="A84" s="95"/>
      <c r="B84" s="96"/>
      <c r="C84" s="97"/>
      <c r="D84" s="98"/>
      <c r="E84" s="110"/>
      <c r="F84" s="15"/>
      <c r="G84" s="15"/>
      <c r="H84" s="15"/>
      <c r="I84" s="15"/>
      <c r="J84" s="106"/>
      <c r="K84" s="15"/>
      <c r="L84" s="15"/>
      <c r="M84" s="10"/>
      <c r="N84" s="10"/>
      <c r="O84" s="93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99"/>
      <c r="AE84" s="108"/>
      <c r="AF84" s="105">
        <v>2025</v>
      </c>
      <c r="AG84" s="186">
        <f>SUM(U77)</f>
        <v>1012639</v>
      </c>
      <c r="AH84" s="172"/>
      <c r="AI84" s="109"/>
      <c r="AJ84" s="109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</row>
    <row r="85" spans="1:54" s="62" customFormat="1" ht="24" customHeight="1">
      <c r="A85" s="95"/>
      <c r="B85" s="96"/>
      <c r="C85" s="97"/>
      <c r="D85" s="98"/>
      <c r="E85" s="93"/>
      <c r="F85" s="15"/>
      <c r="G85" s="15"/>
      <c r="H85" s="15"/>
      <c r="I85" s="15"/>
      <c r="J85" s="106"/>
      <c r="K85" s="15"/>
      <c r="L85" s="15"/>
      <c r="M85" s="10"/>
      <c r="N85" s="10"/>
      <c r="O85" s="93"/>
      <c r="P85" s="10"/>
      <c r="Q85" s="10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E85" s="72"/>
      <c r="AF85" s="105">
        <v>2026</v>
      </c>
      <c r="AG85" s="186">
        <f>SUM(Z77)</f>
        <v>798073</v>
      </c>
      <c r="AH85" s="172"/>
      <c r="AI85" s="111"/>
      <c r="AJ85" s="99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</row>
    <row r="86" spans="1:54" s="62" customFormat="1" ht="24" customHeight="1">
      <c r="A86" s="95"/>
      <c r="B86" s="96"/>
      <c r="C86" s="97"/>
      <c r="D86" s="67" t="s">
        <v>215</v>
      </c>
      <c r="E86" s="232">
        <v>700177</v>
      </c>
      <c r="F86" s="10" t="s">
        <v>216</v>
      </c>
      <c r="G86" s="10" t="s">
        <v>219</v>
      </c>
      <c r="H86" s="10"/>
      <c r="I86" s="10"/>
      <c r="J86" s="93"/>
      <c r="K86" s="10"/>
      <c r="L86" s="10"/>
      <c r="M86" s="10"/>
      <c r="N86" s="10"/>
      <c r="O86" s="93"/>
      <c r="P86" s="10"/>
      <c r="Q86" s="10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E86" s="102" t="s">
        <v>29</v>
      </c>
      <c r="AF86" s="103"/>
      <c r="AG86" s="172"/>
      <c r="AH86" s="185" t="s">
        <v>76</v>
      </c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</row>
    <row r="87" spans="1:54" s="62" customFormat="1" ht="24" customHeight="1">
      <c r="A87" s="95"/>
      <c r="B87" s="96"/>
      <c r="C87" s="97"/>
      <c r="D87" s="98"/>
      <c r="E87" s="232">
        <f>SUM(E86-E77)</f>
        <v>-12373</v>
      </c>
      <c r="F87" s="10" t="s">
        <v>209</v>
      </c>
      <c r="G87" s="10"/>
      <c r="H87" s="10"/>
      <c r="I87" s="10"/>
      <c r="J87" s="93"/>
      <c r="K87" s="10"/>
      <c r="L87" s="10"/>
      <c r="M87" s="10"/>
      <c r="N87" s="10"/>
      <c r="O87" s="93"/>
      <c r="P87" s="10"/>
      <c r="Q87" s="10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E87" s="104"/>
      <c r="AF87" s="105">
        <v>2022</v>
      </c>
      <c r="AG87" s="186">
        <f>SUM(G77)</f>
        <v>0</v>
      </c>
      <c r="AH87" s="187">
        <f>SUM(AG87:AG91)</f>
        <v>836038</v>
      </c>
      <c r="AI87" s="139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</row>
    <row r="88" spans="1:54" s="62" customFormat="1" ht="24" customHeight="1">
      <c r="A88" s="95"/>
      <c r="B88" s="96"/>
      <c r="C88" s="97"/>
      <c r="D88" s="98"/>
      <c r="E88" s="232">
        <v>1933</v>
      </c>
      <c r="F88" s="10" t="s">
        <v>217</v>
      </c>
      <c r="G88" s="10"/>
      <c r="H88" s="10"/>
      <c r="I88" s="10"/>
      <c r="J88" s="93"/>
      <c r="K88" s="10"/>
      <c r="L88" s="10"/>
      <c r="M88" s="10"/>
      <c r="N88" s="10"/>
      <c r="O88" s="93"/>
      <c r="P88" s="10"/>
      <c r="Q88" s="10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E88" s="107"/>
      <c r="AF88" s="105">
        <v>2023</v>
      </c>
      <c r="AG88" s="186">
        <f>SUM(L77)</f>
        <v>0</v>
      </c>
      <c r="AH88" s="172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</row>
    <row r="89" spans="1:54" s="115" customFormat="1" ht="24" customHeight="1">
      <c r="A89" s="113"/>
      <c r="B89" s="96"/>
      <c r="C89" s="114"/>
      <c r="D89" s="113"/>
      <c r="E89" s="233">
        <v>3928</v>
      </c>
      <c r="F89" s="231" t="s">
        <v>217</v>
      </c>
      <c r="G89" s="15"/>
      <c r="H89" s="15"/>
      <c r="I89" s="15"/>
      <c r="J89" s="106"/>
      <c r="K89" s="15"/>
      <c r="L89" s="15"/>
      <c r="M89" s="15"/>
      <c r="N89" s="15"/>
      <c r="O89" s="106"/>
      <c r="P89" s="15"/>
      <c r="Q89" s="15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E89" s="108"/>
      <c r="AF89" s="105">
        <v>2024</v>
      </c>
      <c r="AG89" s="186">
        <f>SUM(Q77)</f>
        <v>0</v>
      </c>
      <c r="AH89" s="188"/>
      <c r="AI89" s="116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</row>
    <row r="90" spans="1:54" s="115" customFormat="1" ht="24" customHeight="1">
      <c r="A90" s="113"/>
      <c r="C90" s="114"/>
      <c r="D90" s="113"/>
      <c r="E90" s="233">
        <f>SUM(E88:E89)</f>
        <v>5861</v>
      </c>
      <c r="F90" s="262" t="s">
        <v>218</v>
      </c>
      <c r="G90" s="262"/>
      <c r="H90" s="15"/>
      <c r="I90" s="15"/>
      <c r="J90" s="106"/>
      <c r="K90" s="15"/>
      <c r="L90" s="15"/>
      <c r="M90" s="15"/>
      <c r="N90" s="15"/>
      <c r="O90" s="106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92"/>
      <c r="AE90" s="108"/>
      <c r="AF90" s="105">
        <v>2025</v>
      </c>
      <c r="AG90" s="186">
        <f>SUM(V77)</f>
        <v>118617</v>
      </c>
      <c r="AH90" s="188"/>
      <c r="AI90" s="116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</row>
    <row r="91" spans="1:54" s="17" customFormat="1" ht="24" customHeight="1">
      <c r="A91" s="118"/>
      <c r="B91" s="115"/>
      <c r="C91" s="114"/>
      <c r="D91" s="113"/>
      <c r="F91" s="16"/>
      <c r="G91" s="16"/>
      <c r="H91" s="16"/>
      <c r="I91" s="16"/>
      <c r="J91" s="119"/>
      <c r="K91" s="16"/>
      <c r="L91" s="16"/>
      <c r="M91" s="16"/>
      <c r="N91" s="16"/>
      <c r="O91" s="119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20"/>
      <c r="AE91" s="72"/>
      <c r="AF91" s="105">
        <v>2026</v>
      </c>
      <c r="AG91" s="186">
        <f>SUM(AA77)</f>
        <v>717421</v>
      </c>
      <c r="AH91" s="189"/>
      <c r="AI91" s="11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</row>
    <row r="92" spans="31:54" s="17" customFormat="1" ht="24" customHeight="1">
      <c r="AE92" s="102" t="s">
        <v>30</v>
      </c>
      <c r="AF92" s="103"/>
      <c r="AG92" s="189"/>
      <c r="AH92" s="185" t="s">
        <v>76</v>
      </c>
      <c r="AI92" s="121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</row>
    <row r="93" spans="31:54" s="17" customFormat="1" ht="24" customHeight="1">
      <c r="AE93" s="104"/>
      <c r="AF93" s="105">
        <v>2022</v>
      </c>
      <c r="AG93" s="186">
        <f>SUM(H77)</f>
        <v>0</v>
      </c>
      <c r="AH93" s="190">
        <f>SUM(AG93:AG97)</f>
        <v>328705</v>
      </c>
      <c r="AI93" s="121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</row>
    <row r="94" spans="1:35" ht="24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07"/>
      <c r="AF94" s="105">
        <v>2023</v>
      </c>
      <c r="AG94" s="186">
        <f>SUM(M77)</f>
        <v>0</v>
      </c>
      <c r="AH94" s="191"/>
      <c r="AI94" s="123"/>
    </row>
    <row r="95" spans="1:35" ht="24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08"/>
      <c r="AF95" s="105">
        <v>2024</v>
      </c>
      <c r="AG95" s="186">
        <f>SUM(R77)</f>
        <v>0</v>
      </c>
      <c r="AH95" s="191"/>
      <c r="AI95" s="123"/>
    </row>
    <row r="96" spans="31:54" s="19" customFormat="1" ht="24" customHeight="1">
      <c r="AE96" s="108"/>
      <c r="AF96" s="105">
        <v>2025</v>
      </c>
      <c r="AG96" s="186">
        <f>SUM(W77)</f>
        <v>0</v>
      </c>
      <c r="AH96" s="192"/>
      <c r="AI96" s="124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</row>
    <row r="97" spans="1:35" ht="24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72"/>
      <c r="AF97" s="105">
        <v>2026</v>
      </c>
      <c r="AG97" s="186">
        <f>SUM(AB77)</f>
        <v>328705</v>
      </c>
      <c r="AH97" s="83"/>
      <c r="AI97" s="123"/>
    </row>
    <row r="98" spans="1:35" ht="24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 t="s">
        <v>170</v>
      </c>
      <c r="AD98" s="18"/>
      <c r="AE98" s="51" t="s">
        <v>150</v>
      </c>
      <c r="AF98" s="103"/>
      <c r="AG98" s="112"/>
      <c r="AH98" s="212"/>
      <c r="AI98" s="123"/>
    </row>
    <row r="99" spans="1:35" ht="24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51"/>
      <c r="AF99" s="103"/>
      <c r="AG99" s="112"/>
      <c r="AH99" s="103" t="s">
        <v>76</v>
      </c>
      <c r="AI99" s="123"/>
    </row>
    <row r="100" spans="1:35" ht="24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72"/>
      <c r="AF100" s="105">
        <v>2022</v>
      </c>
      <c r="AG100" s="186">
        <f>SUM(AG81+AG87+AG93)</f>
        <v>662130</v>
      </c>
      <c r="AH100" s="190">
        <f>SUM(AG100:AG104)</f>
        <v>4941785</v>
      </c>
      <c r="AI100" s="123"/>
    </row>
    <row r="101" spans="1:35" ht="24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72"/>
      <c r="AF101" s="105">
        <v>2023</v>
      </c>
      <c r="AG101" s="186">
        <f>SUM(AG82+AG88+AG94)</f>
        <v>659016</v>
      </c>
      <c r="AH101" s="191"/>
      <c r="AI101" s="123"/>
    </row>
    <row r="102" spans="1:35" ht="24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72"/>
      <c r="AF102" s="105">
        <v>2024</v>
      </c>
      <c r="AG102" s="186">
        <f>SUM(AG83+AG89+AG95)</f>
        <v>645184</v>
      </c>
      <c r="AH102" s="191"/>
      <c r="AI102" s="123"/>
    </row>
    <row r="103" spans="1:35" ht="24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72"/>
      <c r="AF103" s="105">
        <v>2025</v>
      </c>
      <c r="AG103" s="186">
        <f>SUM(AG84+AG90+AG96)</f>
        <v>1131256</v>
      </c>
      <c r="AH103" s="192"/>
      <c r="AI103" s="123"/>
    </row>
    <row r="104" spans="1:35" ht="24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72"/>
      <c r="AF104" s="105">
        <v>2026</v>
      </c>
      <c r="AG104" s="186">
        <f>SUM(AG85+AG91+AG97)</f>
        <v>1844199</v>
      </c>
      <c r="AH104" s="83"/>
      <c r="AI104" s="123"/>
    </row>
    <row r="105" spans="1:35" ht="24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72"/>
      <c r="AF105" s="103"/>
      <c r="AG105" s="185"/>
      <c r="AH105" s="83"/>
      <c r="AI105" s="123"/>
    </row>
    <row r="106" spans="1:35" ht="24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02" t="s">
        <v>151</v>
      </c>
      <c r="AF106" s="103"/>
      <c r="AG106" s="185"/>
      <c r="AH106" s="185" t="s">
        <v>76</v>
      </c>
      <c r="AI106" s="123"/>
    </row>
    <row r="107" spans="1:35" ht="24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04"/>
      <c r="AF107" s="105">
        <v>2022</v>
      </c>
      <c r="AG107" s="186">
        <f>SUM(I77)</f>
        <v>50420</v>
      </c>
      <c r="AH107" s="186">
        <f>SUM(AG107:AG111)</f>
        <v>255120</v>
      </c>
      <c r="AI107" s="123"/>
    </row>
    <row r="108" spans="1:35" ht="24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07"/>
      <c r="AF108" s="105">
        <v>2023</v>
      </c>
      <c r="AG108" s="186">
        <f>SUM(N77)</f>
        <v>50420</v>
      </c>
      <c r="AH108" s="184"/>
      <c r="AI108" s="123"/>
    </row>
    <row r="109" spans="1:35" ht="24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08"/>
      <c r="AF109" s="105">
        <v>2024</v>
      </c>
      <c r="AG109" s="186">
        <f>SUM(S77)</f>
        <v>50420</v>
      </c>
      <c r="AH109" s="172"/>
      <c r="AI109" s="123"/>
    </row>
    <row r="110" spans="1:35" ht="24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08"/>
      <c r="AF110" s="105">
        <v>2025</v>
      </c>
      <c r="AG110" s="186">
        <f>SUM(X77)</f>
        <v>51930</v>
      </c>
      <c r="AH110" s="172"/>
      <c r="AI110" s="123"/>
    </row>
    <row r="111" spans="1:35" ht="24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72"/>
      <c r="AF111" s="105">
        <v>2026</v>
      </c>
      <c r="AG111" s="186">
        <f>SUM(AC77)</f>
        <v>51930</v>
      </c>
      <c r="AH111" s="172"/>
      <c r="AI111" s="123"/>
    </row>
    <row r="112" spans="1:35" ht="14.2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72"/>
      <c r="AF112" s="103"/>
      <c r="AG112" s="185"/>
      <c r="AH112" s="172"/>
      <c r="AI112" s="123"/>
    </row>
    <row r="113" spans="31:54" s="20" customFormat="1" ht="37.5" customHeight="1">
      <c r="AE113" s="76"/>
      <c r="AF113" s="69" t="s">
        <v>123</v>
      </c>
      <c r="AG113" s="126">
        <f>SUM(AG81:AG111)</f>
        <v>10138690</v>
      </c>
      <c r="AH113" s="126"/>
      <c r="AI113" s="125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</row>
    <row r="114" spans="31:54" s="20" customFormat="1" ht="24" customHeight="1">
      <c r="AE114" s="127" t="s">
        <v>149</v>
      </c>
      <c r="AF114" s="127" t="s">
        <v>60</v>
      </c>
      <c r="AG114" s="185" t="s">
        <v>59</v>
      </c>
      <c r="AH114" s="193"/>
      <c r="AI114" s="125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</row>
    <row r="115" spans="1:54" s="20" customFormat="1" ht="24" customHeight="1">
      <c r="A115" s="128"/>
      <c r="C115" s="129"/>
      <c r="D115" s="130"/>
      <c r="E115" s="131"/>
      <c r="I115" s="21"/>
      <c r="J115" s="132"/>
      <c r="K115" s="21"/>
      <c r="L115" s="21"/>
      <c r="M115" s="21"/>
      <c r="N115" s="21"/>
      <c r="O115" s="132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31"/>
      <c r="AE115" s="76"/>
      <c r="AF115" s="105">
        <v>2022</v>
      </c>
      <c r="AG115" s="187">
        <f>SUM(AG81+AG87+AG93+AG107)</f>
        <v>712550</v>
      </c>
      <c r="AH115" s="193"/>
      <c r="AI115" s="125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</row>
    <row r="116" spans="1:54" s="20" customFormat="1" ht="24" customHeight="1">
      <c r="A116" s="128"/>
      <c r="B116" s="21"/>
      <c r="C116" s="129"/>
      <c r="D116" s="130"/>
      <c r="E116" s="131"/>
      <c r="I116" s="21"/>
      <c r="J116" s="132"/>
      <c r="K116" s="21"/>
      <c r="L116" s="21"/>
      <c r="M116" s="21"/>
      <c r="N116" s="21"/>
      <c r="O116" s="132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131"/>
      <c r="AE116" s="76"/>
      <c r="AF116" s="105">
        <v>2023</v>
      </c>
      <c r="AG116" s="187">
        <f>SUM(AG82+AG88+AG94+AG108)</f>
        <v>709436</v>
      </c>
      <c r="AH116" s="193"/>
      <c r="AI116" s="125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</row>
    <row r="117" spans="1:54" s="20" customFormat="1" ht="24" customHeight="1">
      <c r="A117" s="128"/>
      <c r="B117" s="21"/>
      <c r="C117" s="129"/>
      <c r="D117" s="130"/>
      <c r="E117" s="131"/>
      <c r="I117" s="21"/>
      <c r="J117" s="132"/>
      <c r="K117" s="21"/>
      <c r="L117" s="21"/>
      <c r="M117" s="21"/>
      <c r="N117" s="21"/>
      <c r="O117" s="132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31"/>
      <c r="AE117" s="76"/>
      <c r="AF117" s="105">
        <v>2024</v>
      </c>
      <c r="AG117" s="187">
        <f>SUM(AG83+AG89+AG95+AG109)</f>
        <v>695604</v>
      </c>
      <c r="AH117" s="193"/>
      <c r="AI117" s="125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31:35" ht="24" customHeight="1">
      <c r="AE118" s="76"/>
      <c r="AF118" s="105">
        <v>2025</v>
      </c>
      <c r="AG118" s="187">
        <f>SUM(AG84+AG90+AG96+AG110)</f>
        <v>1183186</v>
      </c>
      <c r="AH118" s="191"/>
      <c r="AI118" s="123"/>
    </row>
    <row r="119" spans="31:35" ht="24" customHeight="1">
      <c r="AE119" s="76"/>
      <c r="AF119" s="105">
        <v>2026</v>
      </c>
      <c r="AG119" s="187">
        <f>SUM(AG85+AG91+AG97+AG111)</f>
        <v>1896129</v>
      </c>
      <c r="AH119" s="191"/>
      <c r="AI119" s="123"/>
    </row>
    <row r="121" spans="32:33" ht="20.25">
      <c r="AF121" s="105" t="s">
        <v>77</v>
      </c>
      <c r="AG121" s="187">
        <f>SUM(AG115:AG119)</f>
        <v>5196905</v>
      </c>
    </row>
    <row r="123" ht="20.25">
      <c r="AG123" s="179"/>
    </row>
    <row r="124" ht="27.75">
      <c r="AF124" s="144" t="s">
        <v>71</v>
      </c>
    </row>
    <row r="125" spans="32:38" ht="30" customHeight="1">
      <c r="AF125" s="65"/>
      <c r="AG125" s="196"/>
      <c r="AH125" s="171"/>
      <c r="AI125" s="65"/>
      <c r="AJ125" s="65"/>
      <c r="AK125" s="65"/>
      <c r="AL125" s="65" t="s">
        <v>69</v>
      </c>
    </row>
    <row r="126" spans="32:38" ht="30" customHeight="1">
      <c r="AF126" s="245" t="s">
        <v>61</v>
      </c>
      <c r="AG126" s="245" t="s">
        <v>62</v>
      </c>
      <c r="AH126" s="245"/>
      <c r="AI126" s="245"/>
      <c r="AJ126" s="245"/>
      <c r="AK126" s="245"/>
      <c r="AL126" s="248" t="s">
        <v>16</v>
      </c>
    </row>
    <row r="127" spans="32:38" ht="30" customHeight="1">
      <c r="AF127" s="245"/>
      <c r="AG127" s="245" t="s">
        <v>63</v>
      </c>
      <c r="AH127" s="245"/>
      <c r="AI127" s="245"/>
      <c r="AJ127" s="245"/>
      <c r="AK127" s="245"/>
      <c r="AL127" s="248"/>
    </row>
    <row r="128" spans="32:39" ht="30" customHeight="1">
      <c r="AF128" s="245"/>
      <c r="AG128" s="197" t="s">
        <v>124</v>
      </c>
      <c r="AH128" s="197" t="s">
        <v>125</v>
      </c>
      <c r="AI128" s="145" t="s">
        <v>126</v>
      </c>
      <c r="AJ128" s="145" t="s">
        <v>127</v>
      </c>
      <c r="AK128" s="145" t="s">
        <v>128</v>
      </c>
      <c r="AL128" s="249"/>
      <c r="AM128" s="146"/>
    </row>
    <row r="129" spans="32:39" ht="30" customHeight="1">
      <c r="AF129" s="147" t="s">
        <v>64</v>
      </c>
      <c r="AG129" s="198">
        <f>SUM(E41)</f>
        <v>7462</v>
      </c>
      <c r="AH129" s="198">
        <f>SUM(J41)</f>
        <v>16104</v>
      </c>
      <c r="AI129" s="198">
        <f>SUM(O41)</f>
        <v>2272</v>
      </c>
      <c r="AJ129" s="198">
        <f>SUM(T41)</f>
        <v>302069</v>
      </c>
      <c r="AK129" s="198">
        <f>SUM(Y41)</f>
        <v>1215390</v>
      </c>
      <c r="AL129" s="206">
        <f>SUM(AD41)</f>
        <v>1543297</v>
      </c>
      <c r="AM129" s="126">
        <f aca="true" t="shared" si="22" ref="AM129:AM134">SUM(AG129:AK129)</f>
        <v>1543297</v>
      </c>
    </row>
    <row r="130" spans="32:39" ht="30" customHeight="1">
      <c r="AF130" s="147" t="s">
        <v>65</v>
      </c>
      <c r="AG130" s="198">
        <f>SUM(E47)</f>
        <v>30418</v>
      </c>
      <c r="AH130" s="198">
        <f>SUM(J47)</f>
        <v>28057</v>
      </c>
      <c r="AI130" s="198">
        <f>SUM(O47)</f>
        <v>28057</v>
      </c>
      <c r="AJ130" s="198">
        <f>SUM(T47)</f>
        <v>25974</v>
      </c>
      <c r="AK130" s="198">
        <f>SUM(Y47)</f>
        <v>26968</v>
      </c>
      <c r="AL130" s="206">
        <f>SUM(AD47)</f>
        <v>139474</v>
      </c>
      <c r="AM130" s="126">
        <f t="shared" si="22"/>
        <v>139474</v>
      </c>
    </row>
    <row r="131" spans="32:39" ht="30" customHeight="1">
      <c r="AF131" s="147" t="s">
        <v>66</v>
      </c>
      <c r="AG131" s="198">
        <f>SUM(E57)</f>
        <v>668523</v>
      </c>
      <c r="AH131" s="198">
        <f>SUM(J57)</f>
        <v>661403</v>
      </c>
      <c r="AI131" s="198">
        <f>SUM(O57)</f>
        <v>661403</v>
      </c>
      <c r="AJ131" s="198">
        <f>SUM(T57)</f>
        <v>645760</v>
      </c>
      <c r="AK131" s="198">
        <f>SUM(Y57)</f>
        <v>643615</v>
      </c>
      <c r="AL131" s="206">
        <f>SUM(AD57)</f>
        <v>3280704</v>
      </c>
      <c r="AM131" s="126">
        <f t="shared" si="22"/>
        <v>3280704</v>
      </c>
    </row>
    <row r="132" spans="32:39" ht="30" customHeight="1">
      <c r="AF132" s="148" t="s">
        <v>67</v>
      </c>
      <c r="AG132" s="199">
        <f>SUM(E64)</f>
        <v>6147</v>
      </c>
      <c r="AH132" s="199">
        <f>SUM(J64)</f>
        <v>3872</v>
      </c>
      <c r="AI132" s="199">
        <f>SUM(O64)</f>
        <v>3872</v>
      </c>
      <c r="AJ132" s="199">
        <f>SUM(T64)</f>
        <v>195627</v>
      </c>
      <c r="AK132" s="199">
        <f>SUM(Y64)</f>
        <v>0</v>
      </c>
      <c r="AL132" s="206">
        <f>SUM(AD64)</f>
        <v>209518</v>
      </c>
      <c r="AM132" s="126">
        <f t="shared" si="22"/>
        <v>209518</v>
      </c>
    </row>
    <row r="133" spans="32:39" ht="30" customHeight="1" thickBot="1">
      <c r="AF133" s="148" t="s">
        <v>143</v>
      </c>
      <c r="AG133" s="199">
        <f>SUM(E76)</f>
        <v>0</v>
      </c>
      <c r="AH133" s="199">
        <f>SUM(J76)</f>
        <v>0</v>
      </c>
      <c r="AI133" s="199">
        <f>SUM(O76)</f>
        <v>0</v>
      </c>
      <c r="AJ133" s="199">
        <f>SUM(T76)</f>
        <v>13756</v>
      </c>
      <c r="AK133" s="199">
        <f>SUM(Y76)</f>
        <v>10156</v>
      </c>
      <c r="AL133" s="206">
        <f>SUM(AD76)</f>
        <v>23912</v>
      </c>
      <c r="AM133" s="126">
        <f t="shared" si="22"/>
        <v>23912</v>
      </c>
    </row>
    <row r="134" spans="32:39" ht="62.25" customHeight="1" thickBot="1">
      <c r="AF134" s="149" t="s">
        <v>68</v>
      </c>
      <c r="AG134" s="200">
        <f aca="true" t="shared" si="23" ref="AG134:AL134">SUM(AG129:AG133)</f>
        <v>712550</v>
      </c>
      <c r="AH134" s="200">
        <f t="shared" si="23"/>
        <v>709436</v>
      </c>
      <c r="AI134" s="200">
        <f t="shared" si="23"/>
        <v>695604</v>
      </c>
      <c r="AJ134" s="200">
        <f t="shared" si="23"/>
        <v>1183186</v>
      </c>
      <c r="AK134" s="200">
        <f t="shared" si="23"/>
        <v>1896129</v>
      </c>
      <c r="AL134" s="207">
        <f t="shared" si="23"/>
        <v>5196905</v>
      </c>
      <c r="AM134" s="126">
        <f t="shared" si="22"/>
        <v>5196905</v>
      </c>
    </row>
    <row r="135" spans="32:38" ht="30" customHeight="1">
      <c r="AF135" s="72"/>
      <c r="AG135" s="86"/>
      <c r="AH135" s="86"/>
      <c r="AI135" s="137"/>
      <c r="AJ135" s="137"/>
      <c r="AK135" s="137"/>
      <c r="AL135" s="137"/>
    </row>
    <row r="136" spans="32:38" ht="30" customHeight="1">
      <c r="AF136" s="260" t="s">
        <v>72</v>
      </c>
      <c r="AG136" s="260"/>
      <c r="AH136" s="260"/>
      <c r="AI136" s="260"/>
      <c r="AJ136" s="260"/>
      <c r="AK136" s="260"/>
      <c r="AL136" s="260"/>
    </row>
    <row r="137" spans="32:38" ht="30" customHeight="1">
      <c r="AF137" s="261" t="s">
        <v>158</v>
      </c>
      <c r="AG137" s="261"/>
      <c r="AH137" s="261"/>
      <c r="AI137" s="261"/>
      <c r="AJ137" s="261"/>
      <c r="AK137" s="261"/>
      <c r="AL137" s="261"/>
    </row>
    <row r="138" spans="32:38" ht="30" customHeight="1">
      <c r="AF138" s="245" t="s">
        <v>61</v>
      </c>
      <c r="AG138" s="245" t="s">
        <v>62</v>
      </c>
      <c r="AH138" s="245"/>
      <c r="AI138" s="245"/>
      <c r="AJ138" s="245"/>
      <c r="AK138" s="245"/>
      <c r="AL138" s="248" t="s">
        <v>16</v>
      </c>
    </row>
    <row r="139" spans="32:38" ht="30" customHeight="1">
      <c r="AF139" s="245"/>
      <c r="AG139" s="245" t="s">
        <v>63</v>
      </c>
      <c r="AH139" s="245"/>
      <c r="AI139" s="245"/>
      <c r="AJ139" s="245"/>
      <c r="AK139" s="245"/>
      <c r="AL139" s="248"/>
    </row>
    <row r="140" spans="32:38" ht="30" customHeight="1">
      <c r="AF140" s="245"/>
      <c r="AG140" s="197" t="s">
        <v>124</v>
      </c>
      <c r="AH140" s="197" t="s">
        <v>125</v>
      </c>
      <c r="AI140" s="145" t="s">
        <v>126</v>
      </c>
      <c r="AJ140" s="145" t="s">
        <v>127</v>
      </c>
      <c r="AK140" s="145" t="s">
        <v>128</v>
      </c>
      <c r="AL140" s="248"/>
    </row>
    <row r="141" spans="32:39" ht="30" customHeight="1">
      <c r="AF141" s="147" t="s">
        <v>64</v>
      </c>
      <c r="AG141" s="198">
        <f>SUM(F41)</f>
        <v>7462</v>
      </c>
      <c r="AH141" s="198">
        <f>SUM(K41)</f>
        <v>16104</v>
      </c>
      <c r="AI141" s="198">
        <f>SUM(P41)</f>
        <v>2272</v>
      </c>
      <c r="AJ141" s="198">
        <f>SUM(U41)</f>
        <v>183452</v>
      </c>
      <c r="AK141" s="198">
        <f>SUM(Z41)</f>
        <v>169264</v>
      </c>
      <c r="AL141" s="206">
        <f>SUM(AG141:AK141)</f>
        <v>378554</v>
      </c>
      <c r="AM141" s="150"/>
    </row>
    <row r="142" spans="32:39" ht="30" customHeight="1">
      <c r="AF142" s="147" t="s">
        <v>65</v>
      </c>
      <c r="AG142" s="198">
        <f>SUM(F47)</f>
        <v>30418</v>
      </c>
      <c r="AH142" s="198">
        <f>SUM(K47)</f>
        <v>28057</v>
      </c>
      <c r="AI142" s="198">
        <f>SUM(P47)</f>
        <v>28057</v>
      </c>
      <c r="AJ142" s="198">
        <f>SUM(U47)</f>
        <v>25974</v>
      </c>
      <c r="AK142" s="198">
        <f>SUM(Z47)</f>
        <v>26968</v>
      </c>
      <c r="AL142" s="206">
        <f>SUM(AG142:AK142)</f>
        <v>139474</v>
      </c>
      <c r="AM142" s="150"/>
    </row>
    <row r="143" spans="32:39" ht="30" customHeight="1">
      <c r="AF143" s="147" t="s">
        <v>66</v>
      </c>
      <c r="AG143" s="198">
        <f>SUM(F57)</f>
        <v>618103</v>
      </c>
      <c r="AH143" s="198">
        <f>SUM(K57)</f>
        <v>610983</v>
      </c>
      <c r="AI143" s="198">
        <f>SUM(P57)</f>
        <v>610983</v>
      </c>
      <c r="AJ143" s="198">
        <f>SUM(U57)</f>
        <v>593830</v>
      </c>
      <c r="AK143" s="198">
        <f>SUM(Z57)</f>
        <v>591685</v>
      </c>
      <c r="AL143" s="206">
        <f>SUM(AG143:AK143)</f>
        <v>3025584</v>
      </c>
      <c r="AM143" s="150"/>
    </row>
    <row r="144" spans="32:39" ht="30" customHeight="1">
      <c r="AF144" s="148" t="s">
        <v>67</v>
      </c>
      <c r="AG144" s="199">
        <f>SUM(F64)</f>
        <v>6147</v>
      </c>
      <c r="AH144" s="199">
        <f>SUM(K64)</f>
        <v>3872</v>
      </c>
      <c r="AI144" s="199">
        <f>SUM(P64)</f>
        <v>3872</v>
      </c>
      <c r="AJ144" s="199">
        <f>SUM(U64)</f>
        <v>195627</v>
      </c>
      <c r="AK144" s="199">
        <f>SUM(Z64)</f>
        <v>0</v>
      </c>
      <c r="AL144" s="206">
        <f>SUM(AG144:AK144)</f>
        <v>209518</v>
      </c>
      <c r="AM144" s="150"/>
    </row>
    <row r="145" spans="32:39" ht="30" customHeight="1" thickBot="1">
      <c r="AF145" s="148" t="s">
        <v>143</v>
      </c>
      <c r="AG145" s="199">
        <f>SUM(F76)</f>
        <v>0</v>
      </c>
      <c r="AH145" s="199">
        <f>SUM(K76)</f>
        <v>0</v>
      </c>
      <c r="AI145" s="199">
        <f>SUM(P76)</f>
        <v>0</v>
      </c>
      <c r="AJ145" s="199">
        <f>SUM(U76)</f>
        <v>13756</v>
      </c>
      <c r="AK145" s="199">
        <f>SUM(Z76)</f>
        <v>10156</v>
      </c>
      <c r="AL145" s="206">
        <f>SUM(AG145:AK145)</f>
        <v>23912</v>
      </c>
      <c r="AM145" s="150"/>
    </row>
    <row r="146" spans="32:39" ht="62.25" customHeight="1" thickBot="1">
      <c r="AF146" s="149" t="s">
        <v>68</v>
      </c>
      <c r="AG146" s="200">
        <f aca="true" t="shared" si="24" ref="AG146:AL146">SUM(AG141:AG145)</f>
        <v>662130</v>
      </c>
      <c r="AH146" s="200">
        <f t="shared" si="24"/>
        <v>659016</v>
      </c>
      <c r="AI146" s="200">
        <f t="shared" si="24"/>
        <v>645184</v>
      </c>
      <c r="AJ146" s="200">
        <f t="shared" si="24"/>
        <v>1012639</v>
      </c>
      <c r="AK146" s="200">
        <f t="shared" si="24"/>
        <v>798073</v>
      </c>
      <c r="AL146" s="207">
        <f t="shared" si="24"/>
        <v>3777042</v>
      </c>
      <c r="AM146" s="150">
        <f>SUM(F77+K77+P77+U77+Z77)</f>
        <v>3777042</v>
      </c>
    </row>
    <row r="147" spans="32:38" ht="47.25" customHeight="1" thickBot="1">
      <c r="AF147" s="243" t="s">
        <v>75</v>
      </c>
      <c r="AG147" s="244"/>
      <c r="AH147" s="200">
        <f>SUM(AH146-AG146)</f>
        <v>-3114</v>
      </c>
      <c r="AI147" s="200">
        <f>SUM(AI146-AH146)</f>
        <v>-13832</v>
      </c>
      <c r="AJ147" s="200">
        <f>SUM(AJ146-AI146)</f>
        <v>367455</v>
      </c>
      <c r="AK147" s="200">
        <f>SUM(AK146-AJ146)</f>
        <v>-214566</v>
      </c>
      <c r="AL147" s="151"/>
    </row>
    <row r="148" spans="32:38" ht="47.25" customHeight="1" thickBot="1">
      <c r="AF148" s="218"/>
      <c r="AG148" s="218"/>
      <c r="AH148" s="219" t="s">
        <v>164</v>
      </c>
      <c r="AI148" s="200">
        <f>SUM(AI146-AH146)</f>
        <v>-13832</v>
      </c>
      <c r="AJ148" s="200">
        <f>SUM(AJ146-AH146)</f>
        <v>353623</v>
      </c>
      <c r="AK148" s="200">
        <f>SUM(AK146-AH146)</f>
        <v>139057</v>
      </c>
      <c r="AL148" s="221"/>
    </row>
    <row r="149" spans="35:39" ht="48.75" customHeight="1">
      <c r="AI149" s="195"/>
      <c r="AL149" s="216" t="s">
        <v>70</v>
      </c>
      <c r="AM149" s="140"/>
    </row>
    <row r="150" spans="32:46" ht="37.5" customHeight="1">
      <c r="AF150" s="215" t="s">
        <v>73</v>
      </c>
      <c r="AG150" s="197" t="s">
        <v>124</v>
      </c>
      <c r="AH150" s="197" t="s">
        <v>125</v>
      </c>
      <c r="AI150" s="145" t="s">
        <v>126</v>
      </c>
      <c r="AJ150" s="145" t="s">
        <v>127</v>
      </c>
      <c r="AK150" s="145" t="s">
        <v>128</v>
      </c>
      <c r="AL150" s="152" t="s">
        <v>74</v>
      </c>
      <c r="AM150" s="140"/>
      <c r="AN150" s="138"/>
      <c r="AO150" s="138"/>
      <c r="AP150" s="138"/>
      <c r="AQ150" s="138"/>
      <c r="AR150" s="138"/>
      <c r="AS150" s="138"/>
      <c r="AT150" s="138"/>
    </row>
    <row r="151" spans="32:46" ht="55.5" customHeight="1">
      <c r="AF151" s="153" t="s">
        <v>33</v>
      </c>
      <c r="AG151" s="213">
        <f>SUM(E77)-AG152-AG153</f>
        <v>708622</v>
      </c>
      <c r="AH151" s="201">
        <f>SUM(J77-AH152-AH153)</f>
        <v>700991</v>
      </c>
      <c r="AI151" s="201">
        <f>SUM(O77-AI152-AI153)</f>
        <v>695604</v>
      </c>
      <c r="AJ151" s="201">
        <f>SUM(T77-AJ152-AJ153)</f>
        <v>1154713</v>
      </c>
      <c r="AK151" s="201">
        <f>SUM(Y77-AK152-AK153)</f>
        <v>1881012</v>
      </c>
      <c r="AL151" s="208">
        <f>SUM(AG151:AK151)</f>
        <v>5140942</v>
      </c>
      <c r="AM151" s="140"/>
      <c r="AN151" s="138"/>
      <c r="AO151" s="138"/>
      <c r="AP151" s="138"/>
      <c r="AQ151" s="138"/>
      <c r="AR151" s="138"/>
      <c r="AS151" s="138"/>
      <c r="AT151" s="138"/>
    </row>
    <row r="152" spans="32:46" ht="55.5" customHeight="1">
      <c r="AF152" s="153" t="s">
        <v>52</v>
      </c>
      <c r="AG152" s="213">
        <f>SUM(F13:F16)</f>
        <v>3928</v>
      </c>
      <c r="AH152" s="201">
        <f>SUM(K13:K16)</f>
        <v>8445</v>
      </c>
      <c r="AI152" s="201">
        <f>SUM(P13:P16)</f>
        <v>0</v>
      </c>
      <c r="AJ152" s="201">
        <f>SUM(U13:U16)</f>
        <v>18156</v>
      </c>
      <c r="AK152" s="201">
        <f>SUM(Z13:Z16)</f>
        <v>7500</v>
      </c>
      <c r="AL152" s="208">
        <f>SUM(AG152:AK152)</f>
        <v>38029</v>
      </c>
      <c r="AM152" s="140"/>
      <c r="AN152" s="138"/>
      <c r="AO152" s="138"/>
      <c r="AP152" s="138"/>
      <c r="AQ152" s="138"/>
      <c r="AR152" s="138"/>
      <c r="AS152" s="138"/>
      <c r="AT152" s="138"/>
    </row>
    <row r="153" spans="32:46" ht="55.5" customHeight="1" thickBot="1">
      <c r="AF153" s="153" t="s">
        <v>156</v>
      </c>
      <c r="AG153" s="214">
        <f>SUM(E72:E75)</f>
        <v>0</v>
      </c>
      <c r="AH153" s="202">
        <f>SUM(J72:J75)</f>
        <v>0</v>
      </c>
      <c r="AI153" s="202">
        <f>SUM(O72:O75)</f>
        <v>0</v>
      </c>
      <c r="AJ153" s="202">
        <f>SUM(T72:T75)</f>
        <v>10317</v>
      </c>
      <c r="AK153" s="202">
        <f>SUM(Y72:Y75)</f>
        <v>7617</v>
      </c>
      <c r="AL153" s="209">
        <f>SUM(AG153:AK153)</f>
        <v>17934</v>
      </c>
      <c r="AM153" s="141"/>
      <c r="AN153" s="138"/>
      <c r="AO153" s="138"/>
      <c r="AP153" s="138"/>
      <c r="AQ153" s="138"/>
      <c r="AR153" s="138"/>
      <c r="AS153" s="138"/>
      <c r="AT153" s="138"/>
    </row>
    <row r="154" spans="32:46" ht="79.5" customHeight="1" thickBot="1">
      <c r="AF154" s="220" t="s">
        <v>157</v>
      </c>
      <c r="AG154" s="203">
        <f>SUM(AG151:AG153)</f>
        <v>712550</v>
      </c>
      <c r="AH154" s="203">
        <f>SUM(AH151:AH153)</f>
        <v>709436</v>
      </c>
      <c r="AI154" s="203">
        <f>SUM(AI151:AI153)</f>
        <v>695604</v>
      </c>
      <c r="AJ154" s="203">
        <f>SUM(AJ151:AJ153)</f>
        <v>1183186</v>
      </c>
      <c r="AK154" s="203">
        <f>SUM(AK151:AK153)</f>
        <v>1896129</v>
      </c>
      <c r="AL154" s="210">
        <f>SUM(AG154:AK154)</f>
        <v>5196905</v>
      </c>
      <c r="AM154" s="138"/>
      <c r="AN154" s="138"/>
      <c r="AO154" s="138"/>
      <c r="AP154" s="138"/>
      <c r="AQ154" s="138"/>
      <c r="AR154" s="138"/>
      <c r="AS154" s="138"/>
      <c r="AT154" s="138"/>
    </row>
    <row r="155" spans="32:46" ht="26.25">
      <c r="AF155" s="138"/>
      <c r="AG155" s="204"/>
      <c r="AH155" s="205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</row>
    <row r="156" spans="32:46" ht="26.25">
      <c r="AF156" s="138"/>
      <c r="AG156" s="204"/>
      <c r="AH156" s="205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</row>
    <row r="157" spans="32:46" ht="26.25">
      <c r="AF157" s="138"/>
      <c r="AG157" s="204"/>
      <c r="AH157" s="205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</row>
    <row r="158" spans="32:46" ht="26.25">
      <c r="AF158" s="138"/>
      <c r="AG158" s="204"/>
      <c r="AH158" s="205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</row>
    <row r="159" spans="32:46" ht="26.25">
      <c r="AF159" s="138"/>
      <c r="AG159" s="204"/>
      <c r="AH159" s="205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</row>
    <row r="160" spans="32:46" ht="26.25">
      <c r="AF160" s="138"/>
      <c r="AG160" s="204"/>
      <c r="AH160" s="205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</row>
  </sheetData>
  <sheetProtection/>
  <mergeCells count="54">
    <mergeCell ref="C66:C70"/>
    <mergeCell ref="C71:C75"/>
    <mergeCell ref="T58:AD58"/>
    <mergeCell ref="A79:S79"/>
    <mergeCell ref="T7:AC7"/>
    <mergeCell ref="Y8:AC8"/>
    <mergeCell ref="A7:A9"/>
    <mergeCell ref="E8:I8"/>
    <mergeCell ref="A12:S12"/>
    <mergeCell ref="T48:AD48"/>
    <mergeCell ref="A81:S81"/>
    <mergeCell ref="AL138:AL140"/>
    <mergeCell ref="A48:S48"/>
    <mergeCell ref="A65:S65"/>
    <mergeCell ref="T65:AD65"/>
    <mergeCell ref="A58:S58"/>
    <mergeCell ref="AG139:AK139"/>
    <mergeCell ref="AF136:AL136"/>
    <mergeCell ref="AF137:AL137"/>
    <mergeCell ref="F90:G90"/>
    <mergeCell ref="L1:S1"/>
    <mergeCell ref="L3:S3"/>
    <mergeCell ref="A11:S11"/>
    <mergeCell ref="T11:AD11"/>
    <mergeCell ref="AD7:AD9"/>
    <mergeCell ref="B7:B9"/>
    <mergeCell ref="L4:S4"/>
    <mergeCell ref="O8:S8"/>
    <mergeCell ref="J8:N8"/>
    <mergeCell ref="AE1:AE3"/>
    <mergeCell ref="AF5:AO5"/>
    <mergeCell ref="AM34:AN34"/>
    <mergeCell ref="AM35:AN35"/>
    <mergeCell ref="AM24:AN24"/>
    <mergeCell ref="AM25:AN25"/>
    <mergeCell ref="AM29:AN29"/>
    <mergeCell ref="AF147:AG147"/>
    <mergeCell ref="AF126:AF128"/>
    <mergeCell ref="AG126:AK126"/>
    <mergeCell ref="AG127:AK127"/>
    <mergeCell ref="AF138:AF140"/>
    <mergeCell ref="AM26:AN26"/>
    <mergeCell ref="AM27:AN27"/>
    <mergeCell ref="AE78:AF78"/>
    <mergeCell ref="AL126:AL128"/>
    <mergeCell ref="AG138:AK138"/>
    <mergeCell ref="T12:AD12"/>
    <mergeCell ref="A42:S42"/>
    <mergeCell ref="T42:AD42"/>
    <mergeCell ref="C5:R5"/>
    <mergeCell ref="D7:D9"/>
    <mergeCell ref="T8:X8"/>
    <mergeCell ref="C7:C9"/>
    <mergeCell ref="E7:S7"/>
  </mergeCells>
  <printOptions/>
  <pageMargins left="0.29" right="0.15748031496062992" top="0.35433070866141736" bottom="0.35433070866141736" header="0.35433070866141736" footer="0.4330708661417323"/>
  <pageSetup fitToHeight="0" fitToWidth="0" horizontalDpi="600" verticalDpi="600" orientation="landscape" pageOrder="overThenDown" paperSize="9" scale="43" r:id="rId1"/>
  <colBreaks count="1" manualBreakCount="1">
    <brk id="19" max="82" man="1"/>
  </colBreaks>
  <ignoredErrors>
    <ignoredError sqref="AL130 J18:J19 O18:O19 O22:O24 O29" formula="1"/>
    <ignoredError sqref="E37 AG152:AK152 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2022-09-21T07:05:19Z</cp:lastPrinted>
  <dcterms:created xsi:type="dcterms:W3CDTF">1996-10-08T23:32:33Z</dcterms:created>
  <dcterms:modified xsi:type="dcterms:W3CDTF">2022-09-21T07:05:25Z</dcterms:modified>
  <cp:category/>
  <cp:version/>
  <cp:contentType/>
  <cp:contentStatus/>
</cp:coreProperties>
</file>