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90" yWindow="585" windowWidth="11745" windowHeight="10140" activeTab="0"/>
  </bookViews>
  <sheets>
    <sheet name="Прил.1(мероприятия)" sheetId="1" r:id="rId1"/>
  </sheets>
  <definedNames>
    <definedName name="_xlnm.Print_Titles" localSheetId="0">'Прил.1(мероприятия)'!$9:$9</definedName>
    <definedName name="_xlnm.Print_Area" localSheetId="0">'Прил.1(мероприятия)'!$A$1:$AD$48</definedName>
  </definedNames>
  <calcPr fullCalcOnLoad="1"/>
</workbook>
</file>

<file path=xl/sharedStrings.xml><?xml version="1.0" encoding="utf-8"?>
<sst xmlns="http://schemas.openxmlformats.org/spreadsheetml/2006/main" count="247" uniqueCount="100">
  <si>
    <t>Местный бюджет</t>
  </si>
  <si>
    <t>Сроки реализации</t>
  </si>
  <si>
    <t>ИТОГО</t>
  </si>
  <si>
    <t>Всего</t>
  </si>
  <si>
    <t>1.1</t>
  </si>
  <si>
    <t>1.2</t>
  </si>
  <si>
    <t>1.3</t>
  </si>
  <si>
    <t>1.4</t>
  </si>
  <si>
    <t>1.5</t>
  </si>
  <si>
    <t>Финансовое обеспечение реализации муниципальной программы, тыс. руб.</t>
  </si>
  <si>
    <t>Областной бюджет</t>
  </si>
  <si>
    <t>Содержание лесных дорог противопожарного назначения</t>
  </si>
  <si>
    <t>ДГХ</t>
  </si>
  <si>
    <t>Устройство и содержание противопожарных минерализованных полос с расчисткой от внелесосечной захламленности</t>
  </si>
  <si>
    <t>Изготовление листовок на противопожарную тему</t>
  </si>
  <si>
    <t>Итого по задаче 1:</t>
  </si>
  <si>
    <t>2.1</t>
  </si>
  <si>
    <t>2.2</t>
  </si>
  <si>
    <t>Уборка захламленности (очистка городских лесов от внелесосечной захламленности, ветровальных и буреломных деревьев)</t>
  </si>
  <si>
    <t>2.3</t>
  </si>
  <si>
    <t>2.4</t>
  </si>
  <si>
    <t>Итого по задаче 2:</t>
  </si>
  <si>
    <t>3.1</t>
  </si>
  <si>
    <t>3.2</t>
  </si>
  <si>
    <t>Итого по задаче 3:</t>
  </si>
  <si>
    <t>Содержание и посадка лесных культур в дендропарке</t>
  </si>
  <si>
    <t>Итого по муниципальной программе:</t>
  </si>
  <si>
    <t>N п/п</t>
  </si>
  <si>
    <t>Наименование целей, задач и мероприятий муниципальной программы</t>
  </si>
  <si>
    <t>Ответственный исполнитель</t>
  </si>
  <si>
    <t>Федеральный бюджет</t>
  </si>
  <si>
    <t>Внебюджетные средства</t>
  </si>
  <si>
    <t>Обеспечение первичных мер пожарной безопасности</t>
  </si>
  <si>
    <t>2.5</t>
  </si>
  <si>
    <t>Ликвидация несанкционированных свалок с территорий лесных кварталов</t>
  </si>
  <si>
    <t>Проведение лесопатологического обследования лесных участков Тольяттинского лесничества</t>
  </si>
  <si>
    <t>2.6</t>
  </si>
  <si>
    <t xml:space="preserve"> -</t>
  </si>
  <si>
    <t>к постановлению администрации городского округа Тольятти                                 от _______________ № ______________</t>
  </si>
  <si>
    <t>Приложение № 1</t>
  </si>
  <si>
    <t>План на 2019 год</t>
  </si>
  <si>
    <t>Лесовосстановление</t>
  </si>
  <si>
    <t>Проведение агротехнического ухода за лесными культурами</t>
  </si>
  <si>
    <t>Обработка почвы под лесные культуры</t>
  </si>
  <si>
    <t>Дополнение лесных культур</t>
  </si>
  <si>
    <t>План на 2020 год</t>
  </si>
  <si>
    <t>План на 2021 год</t>
  </si>
  <si>
    <t>План на 2022 год</t>
  </si>
  <si>
    <t>План на 2023год</t>
  </si>
  <si>
    <t xml:space="preserve">Перечень мероприятий муниципальной программы "Охрана, защита и воспроизводство лесов, расположенных в границах городского округа Тольятти, на 2019-2023 годы" </t>
  </si>
  <si>
    <t>к муниципальной программе "Охрана, защита и воспроизводство лесов, расположенных в границах городского округа Тольятти, на 2019-2023 годы"</t>
  </si>
  <si>
    <t>2019-2023</t>
  </si>
  <si>
    <t>3.3</t>
  </si>
  <si>
    <t>3.4</t>
  </si>
  <si>
    <t>Установка шлагбаумов, аншлагов и запрещающих знаков</t>
  </si>
  <si>
    <t>2019-2022</t>
  </si>
  <si>
    <r>
      <t>Задача 1: Организация и осуществление первичных мер пожарной безопасности в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городских лесах</t>
    </r>
  </si>
  <si>
    <r>
      <t>Задача 2: Поддержание удовлетворительного санитарно-экологического состояния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городских лесов и сокращение потерь лесного хозяйства от вредителей и болезней</t>
    </r>
  </si>
  <si>
    <r>
      <t>Развешивание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искусственных гнездовий</t>
    </r>
  </si>
  <si>
    <t>4.1</t>
  </si>
  <si>
    <t>Итого по  задаче 4:</t>
  </si>
  <si>
    <t xml:space="preserve">Содержание муниципального лесничества городского округа Тольятти </t>
  </si>
  <si>
    <t>Задача 4:  Обеспечение устойчивого управления городскими лесами</t>
  </si>
  <si>
    <t>2019, 2022, 2023</t>
  </si>
  <si>
    <t>2022, 2023</t>
  </si>
  <si>
    <t>1.6</t>
  </si>
  <si>
    <t>Санитарное содержание городских лесов</t>
  </si>
  <si>
    <t>Итого по задаче 5:</t>
  </si>
  <si>
    <t xml:space="preserve">Устройство твердых покрытий в дендропарке  </t>
  </si>
  <si>
    <t xml:space="preserve"> Цель: Обеспечение сохранения природных экосистем и биоразнообразия, снижения антропогенной нагрузки путем повышения эффективности охраны, защиты и воспроизводства лесов, расположенных в границах городского округа Тольятти</t>
  </si>
  <si>
    <t>5.1</t>
  </si>
  <si>
    <t>5.2</t>
  </si>
  <si>
    <r>
      <t>Задача 3:</t>
    </r>
    <r>
      <rPr>
        <i/>
        <sz val="13"/>
        <color indexed="10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Обеспечение воспроизводства городских лесов для восстановления зеленого каркаса городского округа Тольятти</t>
    </r>
  </si>
  <si>
    <r>
      <t>Задача 5: Использование и раскрытие пространственного потенциала городского округа Тольятти (городские леса)</t>
    </r>
    <r>
      <rPr>
        <sz val="14"/>
        <rFont val="Times New Roman"/>
        <family val="1"/>
      </rPr>
      <t xml:space="preserve"> для</t>
    </r>
    <r>
      <rPr>
        <sz val="13"/>
        <rFont val="Times New Roman"/>
        <family val="1"/>
      </rPr>
      <t xml:space="preserve"> сохранения рекреационных и ландшафтно-композиционных функций природной среды</t>
    </r>
  </si>
  <si>
    <t>Расчистка неликвидных лесных участков, пострадавших в результате засухи и последствий лесных пожаров</t>
  </si>
  <si>
    <t>2020-2023</t>
  </si>
  <si>
    <t>Приложение 1</t>
  </si>
  <si>
    <t>в рамках финансирования основной деятельности учреждения</t>
  </si>
  <si>
    <t>МБУ "Зеленстрой" (МКУ "Тольяттинское лесничество", ДГХ)</t>
  </si>
  <si>
    <t>МКУ "Тольяттинское лесничество" (ДГХ)</t>
  </si>
  <si>
    <t>МБУ "Зеленстрой"              (МКУ "Тольяттинское лесничество", ДГХ)</t>
  </si>
  <si>
    <t>МБУ "Зеленстрой"             (МКУ "Тольяттинское лесничество", ДГХ)</t>
  </si>
  <si>
    <t>МБУ "Зеленстрой"          (МКУ "Тольяттинское лесничество", ДГХ)</t>
  </si>
  <si>
    <t>МБУ "Зеленстрой"                   (МКУ "Тольяттинское лесничество", ДГХ)</t>
  </si>
  <si>
    <t>МБУ "Зеленстрой"            (МКУ "Тольяттинское лесничество", ДГХ)</t>
  </si>
  <si>
    <t>МБУ "Зеленстрой"                  (МКУ "Тольяттинское лесничество", ДГХ)</t>
  </si>
  <si>
    <t>Приобретение лесопожарной техники и оборудования</t>
  </si>
  <si>
    <t>Приобретение техники и оборудования для выполнения лесокультурных работ</t>
  </si>
  <si>
    <t>Задача 6: Оснащение муниципальных учреждений специализированной техникой и оборудованием для проведения комплекса мероприятий по охране, защите и воспроизводству городских лесов</t>
  </si>
  <si>
    <t>6.1</t>
  </si>
  <si>
    <t>Приобретение, и (или) модернизация, и (или) дооборудование, и (или) капитальный ремонт основных средств Учреждений, не относящихся к объектам капитального строительства</t>
  </si>
  <si>
    <t>6.1.2</t>
  </si>
  <si>
    <t>6.1.1</t>
  </si>
  <si>
    <t>МБУ "Зеленстрой"                   (ДГХ)</t>
  </si>
  <si>
    <t>Итого по задаче 6:</t>
  </si>
  <si>
    <t>МКУ "Тольяттинское лесничество",                        МБУ "Зеленстрой"                                           (ДГХ)</t>
  </si>
  <si>
    <t>Содержание противопожарных железобетонных резервуаров (Эксплуатация и ремонт пожарных водоемов)</t>
  </si>
  <si>
    <t>МБУ "Зеленстрой",                МКУ "Тольяттинское лесничество",                  ДГХ</t>
  </si>
  <si>
    <t>4.2</t>
  </si>
  <si>
    <t>Подготовка каталога координат характерных точек границ Тольяттинского лесничества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</si>
</sst>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  <numFmt numFmtId="188" formatCode="000"/>
    <numFmt numFmtId="189" formatCode="#,##0.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i/>
      <sz val="13"/>
      <color indexed="10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Calibri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33" borderId="0" xfId="0" applyFont="1" applyFill="1" applyAlignment="1">
      <alignment vertical="center" wrapText="1"/>
    </xf>
    <xf numFmtId="0" fontId="57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3" fontId="4" fillId="33" borderId="0" xfId="0" applyNumberFormat="1" applyFont="1" applyFill="1" applyAlignment="1">
      <alignment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Alignment="1">
      <alignment horizontal="left" vertical="center" wrapText="1"/>
    </xf>
    <xf numFmtId="0" fontId="57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3" fontId="14" fillId="33" borderId="0" xfId="0" applyNumberFormat="1" applyFont="1" applyFill="1" applyAlignment="1">
      <alignment horizontal="left" vertical="center" wrapText="1"/>
    </xf>
    <xf numFmtId="0" fontId="13" fillId="33" borderId="0" xfId="0" applyFont="1" applyFill="1" applyAlignment="1">
      <alignment horizontal="left" vertical="center" wrapText="1"/>
    </xf>
    <xf numFmtId="3" fontId="12" fillId="33" borderId="0" xfId="0" applyNumberFormat="1" applyFont="1" applyFill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3" fontId="10" fillId="33" borderId="10" xfId="0" applyNumberFormat="1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7" fillId="33" borderId="0" xfId="0" applyNumberFormat="1" applyFont="1" applyFill="1" applyAlignment="1">
      <alignment vertical="center" wrapText="1"/>
    </xf>
    <xf numFmtId="0" fontId="58" fillId="33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 wrapText="1"/>
    </xf>
    <xf numFmtId="3" fontId="59" fillId="33" borderId="13" xfId="0" applyNumberFormat="1" applyFont="1" applyFill="1" applyBorder="1" applyAlignment="1">
      <alignment vertical="center" wrapText="1"/>
    </xf>
    <xf numFmtId="49" fontId="6" fillId="33" borderId="10" xfId="42" applyNumberFormat="1" applyFont="1" applyFill="1" applyBorder="1" applyAlignment="1">
      <alignment horizontal="center" vertical="center" wrapText="1"/>
    </xf>
    <xf numFmtId="3" fontId="6" fillId="33" borderId="10" xfId="42" applyNumberFormat="1" applyFont="1" applyFill="1" applyBorder="1" applyAlignment="1">
      <alignment horizontal="left" vertical="center" wrapText="1"/>
    </xf>
    <xf numFmtId="3" fontId="6" fillId="33" borderId="14" xfId="42" applyNumberFormat="1" applyFont="1" applyFill="1" applyBorder="1" applyAlignment="1">
      <alignment horizontal="right" vertical="center" wrapText="1"/>
    </xf>
    <xf numFmtId="3" fontId="10" fillId="33" borderId="13" xfId="42" applyNumberFormat="1" applyFont="1" applyFill="1" applyBorder="1" applyAlignment="1">
      <alignment horizontal="right" vertical="center" wrapText="1"/>
    </xf>
    <xf numFmtId="49" fontId="6" fillId="33" borderId="10" xfId="42" applyNumberFormat="1" applyFont="1" applyFill="1" applyBorder="1" applyAlignment="1">
      <alignment horizontal="right" vertical="center" wrapText="1"/>
    </xf>
    <xf numFmtId="3" fontId="6" fillId="33" borderId="10" xfId="42" applyNumberFormat="1" applyFont="1" applyFill="1" applyBorder="1" applyAlignment="1">
      <alignment horizontal="right" vertical="center" wrapText="1"/>
    </xf>
    <xf numFmtId="3" fontId="10" fillId="33" borderId="10" xfId="42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vertical="center" wrapText="1"/>
    </xf>
    <xf numFmtId="3" fontId="14" fillId="33" borderId="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49" fontId="6" fillId="33" borderId="10" xfId="42" applyNumberFormat="1" applyFont="1" applyFill="1" applyBorder="1" applyAlignment="1">
      <alignment horizontal="left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3" fontId="6" fillId="33" borderId="14" xfId="0" applyNumberFormat="1" applyFont="1" applyFill="1" applyBorder="1" applyAlignment="1">
      <alignment horizontal="center" vertical="center" wrapText="1"/>
    </xf>
    <xf numFmtId="3" fontId="6" fillId="33" borderId="16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left" vertical="center" wrapText="1"/>
    </xf>
    <xf numFmtId="0" fontId="60" fillId="33" borderId="16" xfId="0" applyFont="1" applyFill="1" applyBorder="1" applyAlignment="1">
      <alignment horizontal="left" vertical="center" wrapText="1"/>
    </xf>
    <xf numFmtId="0" fontId="60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left" vertical="center" wrapText="1"/>
    </xf>
    <xf numFmtId="0" fontId="59" fillId="33" borderId="16" xfId="0" applyFont="1" applyFill="1" applyBorder="1" applyAlignment="1">
      <alignment horizontal="left" vertical="center" wrapText="1"/>
    </xf>
    <xf numFmtId="0" fontId="59" fillId="33" borderId="13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3" fontId="6" fillId="33" borderId="14" xfId="42" applyNumberFormat="1" applyFont="1" applyFill="1" applyBorder="1" applyAlignment="1">
      <alignment horizontal="left" vertical="center" wrapText="1"/>
    </xf>
    <xf numFmtId="3" fontId="6" fillId="33" borderId="16" xfId="42" applyNumberFormat="1" applyFont="1" applyFill="1" applyBorder="1" applyAlignment="1">
      <alignment horizontal="left" vertical="center" wrapText="1"/>
    </xf>
    <xf numFmtId="3" fontId="6" fillId="33" borderId="13" xfId="42" applyNumberFormat="1" applyFont="1" applyFill="1" applyBorder="1" applyAlignment="1">
      <alignment horizontal="left" vertical="center" wrapText="1"/>
    </xf>
    <xf numFmtId="0" fontId="60" fillId="33" borderId="16" xfId="0" applyFont="1" applyFill="1" applyBorder="1" applyAlignment="1">
      <alignment horizontal="right" vertical="center"/>
    </xf>
    <xf numFmtId="0" fontId="60" fillId="33" borderId="13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10" fillId="33" borderId="14" xfId="42" applyFont="1" applyFill="1" applyBorder="1" applyAlignment="1">
      <alignment horizontal="right" vertical="center" wrapText="1"/>
    </xf>
    <xf numFmtId="0" fontId="10" fillId="33" borderId="13" xfId="42" applyFont="1" applyFill="1" applyBorder="1" applyAlignment="1">
      <alignment horizontal="right" vertical="center" wrapText="1"/>
    </xf>
    <xf numFmtId="0" fontId="6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62" fillId="33" borderId="17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Финансовый 2 3" xfId="70"/>
    <cellStyle name="Финансовый 3" xfId="71"/>
    <cellStyle name="Финансовый 3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276225</xdr:colOff>
      <xdr:row>3</xdr:row>
      <xdr:rowOff>295275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573125" y="1628775"/>
          <a:ext cx="190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3"/>
  <sheetViews>
    <sheetView tabSelected="1" view="pageBreakPreview" zoomScale="40" zoomScaleNormal="60" zoomScaleSheetLayoutView="40" zoomScalePageLayoutView="40" workbookViewId="0" topLeftCell="A37">
      <selection activeCell="I70" sqref="I70"/>
    </sheetView>
  </sheetViews>
  <sheetFormatPr defaultColWidth="9.140625" defaultRowHeight="15"/>
  <cols>
    <col min="1" max="1" width="8.7109375" style="32" customWidth="1"/>
    <col min="2" max="2" width="43.57421875" style="1" customWidth="1"/>
    <col min="3" max="3" width="25.57421875" style="1" customWidth="1"/>
    <col min="4" max="4" width="11.140625" style="1" customWidth="1"/>
    <col min="5" max="5" width="9.57421875" style="1" customWidth="1"/>
    <col min="6" max="6" width="9.8515625" style="1" customWidth="1"/>
    <col min="7" max="7" width="10.28125" style="1" customWidth="1"/>
    <col min="8" max="8" width="10.8515625" style="1" customWidth="1"/>
    <col min="9" max="9" width="10.00390625" style="1" customWidth="1"/>
    <col min="10" max="10" width="8.8515625" style="1" customWidth="1"/>
    <col min="11" max="11" width="10.28125" style="1" customWidth="1"/>
    <col min="12" max="12" width="10.8515625" style="1" customWidth="1"/>
    <col min="13" max="13" width="10.00390625" style="1" customWidth="1"/>
    <col min="14" max="14" width="10.140625" style="1" customWidth="1"/>
    <col min="15" max="15" width="9.7109375" style="1" customWidth="1"/>
    <col min="16" max="16" width="9.8515625" style="1" customWidth="1"/>
    <col min="17" max="17" width="9.7109375" style="1" customWidth="1"/>
    <col min="18" max="19" width="9.57421875" style="1" customWidth="1"/>
    <col min="20" max="21" width="10.00390625" style="1" customWidth="1"/>
    <col min="22" max="22" width="10.28125" style="1" customWidth="1"/>
    <col min="23" max="23" width="9.00390625" style="1" customWidth="1"/>
    <col min="24" max="24" width="10.140625" style="1" customWidth="1"/>
    <col min="25" max="25" width="9.7109375" style="1" customWidth="1"/>
    <col min="26" max="26" width="10.00390625" style="1" customWidth="1"/>
    <col min="27" max="27" width="9.8515625" style="1" customWidth="1"/>
    <col min="28" max="28" width="11.00390625" style="1" customWidth="1"/>
    <col min="29" max="29" width="9.7109375" style="1" customWidth="1"/>
    <col min="30" max="30" width="11.28125" style="1" customWidth="1"/>
    <col min="31" max="31" width="35.28125" style="11" customWidth="1"/>
    <col min="32" max="33" width="9.140625" style="1" customWidth="1"/>
    <col min="34" max="16384" width="9.140625" style="1" customWidth="1"/>
  </cols>
  <sheetData>
    <row r="1" spans="1:31" s="2" customFormat="1" ht="15" customHeight="1">
      <c r="A1" s="30"/>
      <c r="Y1" s="77" t="s">
        <v>76</v>
      </c>
      <c r="Z1" s="77"/>
      <c r="AA1" s="77"/>
      <c r="AB1" s="77"/>
      <c r="AC1" s="77"/>
      <c r="AD1" s="77"/>
      <c r="AE1" s="10"/>
    </row>
    <row r="2" spans="1:31" s="2" customFormat="1" ht="48" customHeight="1">
      <c r="A2" s="30"/>
      <c r="F2" s="31"/>
      <c r="W2" s="31"/>
      <c r="Y2" s="77" t="s">
        <v>38</v>
      </c>
      <c r="Z2" s="77"/>
      <c r="AA2" s="77"/>
      <c r="AB2" s="77"/>
      <c r="AC2" s="77"/>
      <c r="AD2" s="77"/>
      <c r="AE2" s="10"/>
    </row>
    <row r="3" spans="6:30" ht="42" customHeight="1">
      <c r="F3" s="33"/>
      <c r="W3" s="33"/>
      <c r="Y3" s="78" t="s">
        <v>39</v>
      </c>
      <c r="Z3" s="78"/>
      <c r="AA3" s="78"/>
      <c r="AB3" s="78"/>
      <c r="AC3" s="78"/>
      <c r="AD3" s="78"/>
    </row>
    <row r="4" spans="6:30" ht="56.25" customHeight="1">
      <c r="F4" s="33"/>
      <c r="X4" s="33"/>
      <c r="Y4" s="77" t="s">
        <v>50</v>
      </c>
      <c r="Z4" s="77"/>
      <c r="AA4" s="77"/>
      <c r="AB4" s="77"/>
      <c r="AC4" s="77"/>
      <c r="AD4" s="77"/>
    </row>
    <row r="5" spans="1:30" ht="57.75" customHeight="1">
      <c r="A5" s="79" t="s">
        <v>49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</row>
    <row r="6" spans="1:30" ht="31.5" customHeight="1">
      <c r="A6" s="80" t="s">
        <v>27</v>
      </c>
      <c r="B6" s="61" t="s">
        <v>28</v>
      </c>
      <c r="C6" s="61" t="s">
        <v>29</v>
      </c>
      <c r="D6" s="61" t="s">
        <v>1</v>
      </c>
      <c r="E6" s="61" t="s">
        <v>9</v>
      </c>
      <c r="F6" s="61"/>
      <c r="G6" s="61"/>
      <c r="H6" s="61"/>
      <c r="I6" s="61"/>
      <c r="J6" s="61"/>
      <c r="K6" s="61"/>
      <c r="L6" s="61"/>
      <c r="M6" s="61"/>
      <c r="N6" s="61"/>
      <c r="O6" s="61" t="s">
        <v>9</v>
      </c>
      <c r="P6" s="61"/>
      <c r="Q6" s="61"/>
      <c r="R6" s="61"/>
      <c r="S6" s="61"/>
      <c r="T6" s="61"/>
      <c r="U6" s="61"/>
      <c r="V6" s="61"/>
      <c r="W6" s="61"/>
      <c r="X6" s="61"/>
      <c r="Y6" s="61" t="s">
        <v>9</v>
      </c>
      <c r="Z6" s="61"/>
      <c r="AA6" s="61"/>
      <c r="AB6" s="61"/>
      <c r="AC6" s="61"/>
      <c r="AD6" s="61"/>
    </row>
    <row r="7" spans="1:30" ht="31.5" customHeight="1">
      <c r="A7" s="80"/>
      <c r="B7" s="61"/>
      <c r="C7" s="61"/>
      <c r="D7" s="61"/>
      <c r="E7" s="62" t="s">
        <v>40</v>
      </c>
      <c r="F7" s="62"/>
      <c r="G7" s="62"/>
      <c r="H7" s="62"/>
      <c r="I7" s="62"/>
      <c r="J7" s="62" t="s">
        <v>45</v>
      </c>
      <c r="K7" s="62"/>
      <c r="L7" s="62"/>
      <c r="M7" s="62"/>
      <c r="N7" s="62"/>
      <c r="O7" s="62" t="s">
        <v>46</v>
      </c>
      <c r="P7" s="62"/>
      <c r="Q7" s="62"/>
      <c r="R7" s="62"/>
      <c r="S7" s="62"/>
      <c r="T7" s="62" t="s">
        <v>47</v>
      </c>
      <c r="U7" s="62"/>
      <c r="V7" s="62"/>
      <c r="W7" s="62"/>
      <c r="X7" s="62"/>
      <c r="Y7" s="62" t="s">
        <v>48</v>
      </c>
      <c r="Z7" s="62"/>
      <c r="AA7" s="62"/>
      <c r="AB7" s="62"/>
      <c r="AC7" s="62"/>
      <c r="AD7" s="61" t="s">
        <v>2</v>
      </c>
    </row>
    <row r="8" spans="1:30" ht="54.75" customHeight="1">
      <c r="A8" s="80"/>
      <c r="B8" s="61"/>
      <c r="C8" s="61"/>
      <c r="D8" s="61"/>
      <c r="E8" s="29" t="s">
        <v>3</v>
      </c>
      <c r="F8" s="29" t="s">
        <v>0</v>
      </c>
      <c r="G8" s="29" t="s">
        <v>10</v>
      </c>
      <c r="H8" s="29" t="s">
        <v>30</v>
      </c>
      <c r="I8" s="29" t="s">
        <v>31</v>
      </c>
      <c r="J8" s="29" t="s">
        <v>3</v>
      </c>
      <c r="K8" s="29" t="s">
        <v>0</v>
      </c>
      <c r="L8" s="29" t="s">
        <v>10</v>
      </c>
      <c r="M8" s="29" t="s">
        <v>30</v>
      </c>
      <c r="N8" s="29" t="s">
        <v>31</v>
      </c>
      <c r="O8" s="29" t="s">
        <v>3</v>
      </c>
      <c r="P8" s="29" t="s">
        <v>0</v>
      </c>
      <c r="Q8" s="29" t="s">
        <v>10</v>
      </c>
      <c r="R8" s="29" t="s">
        <v>30</v>
      </c>
      <c r="S8" s="29" t="s">
        <v>31</v>
      </c>
      <c r="T8" s="29" t="s">
        <v>3</v>
      </c>
      <c r="U8" s="29" t="s">
        <v>0</v>
      </c>
      <c r="V8" s="29" t="s">
        <v>10</v>
      </c>
      <c r="W8" s="29" t="s">
        <v>30</v>
      </c>
      <c r="X8" s="29" t="s">
        <v>31</v>
      </c>
      <c r="Y8" s="29" t="s">
        <v>3</v>
      </c>
      <c r="Z8" s="29" t="s">
        <v>0</v>
      </c>
      <c r="AA8" s="29" t="s">
        <v>10</v>
      </c>
      <c r="AB8" s="29" t="s">
        <v>30</v>
      </c>
      <c r="AC8" s="29" t="s">
        <v>31</v>
      </c>
      <c r="AD8" s="61"/>
    </row>
    <row r="9" spans="1:30" ht="23.25" customHeight="1">
      <c r="A9" s="34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29">
        <v>13</v>
      </c>
      <c r="N9" s="29">
        <v>14</v>
      </c>
      <c r="O9" s="29">
        <v>15</v>
      </c>
      <c r="P9" s="29">
        <v>16</v>
      </c>
      <c r="Q9" s="29">
        <v>17</v>
      </c>
      <c r="R9" s="29">
        <v>18</v>
      </c>
      <c r="S9" s="29">
        <v>19</v>
      </c>
      <c r="T9" s="29">
        <v>20</v>
      </c>
      <c r="U9" s="29">
        <v>21</v>
      </c>
      <c r="V9" s="29">
        <v>22</v>
      </c>
      <c r="W9" s="29">
        <v>23</v>
      </c>
      <c r="X9" s="29">
        <v>24</v>
      </c>
      <c r="Y9" s="29">
        <v>25</v>
      </c>
      <c r="Z9" s="29">
        <v>26</v>
      </c>
      <c r="AA9" s="29">
        <v>27</v>
      </c>
      <c r="AB9" s="29">
        <v>28</v>
      </c>
      <c r="AC9" s="29">
        <v>29</v>
      </c>
      <c r="AD9" s="29">
        <v>30</v>
      </c>
    </row>
    <row r="10" spans="1:31" ht="40.5" customHeight="1">
      <c r="A10" s="58" t="s">
        <v>69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60"/>
      <c r="AE10" s="13"/>
    </row>
    <row r="11" spans="1:30" ht="35.25" customHeight="1">
      <c r="A11" s="63" t="s">
        <v>56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5"/>
    </row>
    <row r="12" spans="1:30" ht="71.25" customHeight="1">
      <c r="A12" s="19" t="s">
        <v>4</v>
      </c>
      <c r="B12" s="20" t="s">
        <v>11</v>
      </c>
      <c r="C12" s="18" t="s">
        <v>79</v>
      </c>
      <c r="D12" s="21" t="s">
        <v>64</v>
      </c>
      <c r="E12" s="5">
        <f>F12+G12+H12+I12</f>
        <v>0</v>
      </c>
      <c r="F12" s="6">
        <v>0</v>
      </c>
      <c r="G12" s="6">
        <v>0</v>
      </c>
      <c r="H12" s="6">
        <v>0</v>
      </c>
      <c r="I12" s="6">
        <v>0</v>
      </c>
      <c r="J12" s="5">
        <f>K12+L12+M12+N12</f>
        <v>0</v>
      </c>
      <c r="K12" s="6">
        <v>0</v>
      </c>
      <c r="L12" s="6">
        <v>0</v>
      </c>
      <c r="M12" s="6">
        <v>0</v>
      </c>
      <c r="N12" s="6">
        <v>0</v>
      </c>
      <c r="O12" s="5">
        <f>P12+Q12+R12+S12</f>
        <v>0</v>
      </c>
      <c r="P12" s="6">
        <v>0</v>
      </c>
      <c r="Q12" s="6">
        <v>0</v>
      </c>
      <c r="R12" s="6">
        <v>0</v>
      </c>
      <c r="S12" s="6">
        <v>0</v>
      </c>
      <c r="T12" s="5">
        <f>U12+V12+W12+X12</f>
        <v>1290</v>
      </c>
      <c r="U12" s="6">
        <v>1290</v>
      </c>
      <c r="V12" s="6">
        <v>0</v>
      </c>
      <c r="W12" s="6">
        <v>0</v>
      </c>
      <c r="X12" s="6">
        <v>0</v>
      </c>
      <c r="Y12" s="5">
        <f>Z12+AA12+AB12+AC12</f>
        <v>1290</v>
      </c>
      <c r="Z12" s="6">
        <v>1290</v>
      </c>
      <c r="AA12" s="6">
        <v>0</v>
      </c>
      <c r="AB12" s="6">
        <v>0</v>
      </c>
      <c r="AC12" s="6">
        <v>0</v>
      </c>
      <c r="AD12" s="5">
        <f aca="true" t="shared" si="0" ref="AD12:AD17">E12+J12+O12+T12+Y12</f>
        <v>2580</v>
      </c>
    </row>
    <row r="13" spans="1:30" ht="85.5" customHeight="1">
      <c r="A13" s="35" t="s">
        <v>5</v>
      </c>
      <c r="B13" s="36" t="s">
        <v>13</v>
      </c>
      <c r="C13" s="18" t="s">
        <v>80</v>
      </c>
      <c r="D13" s="21" t="s">
        <v>51</v>
      </c>
      <c r="E13" s="5">
        <f aca="true" t="shared" si="1" ref="E13:E18">F13+G13+H13+I13</f>
        <v>166</v>
      </c>
      <c r="F13" s="6">
        <v>166</v>
      </c>
      <c r="G13" s="6">
        <v>0</v>
      </c>
      <c r="H13" s="6">
        <v>0</v>
      </c>
      <c r="I13" s="6">
        <v>0</v>
      </c>
      <c r="J13" s="5">
        <f aca="true" t="shared" si="2" ref="J13:J18">K13+L13+M13+N13</f>
        <v>166</v>
      </c>
      <c r="K13" s="6">
        <v>166</v>
      </c>
      <c r="L13" s="6">
        <v>0</v>
      </c>
      <c r="M13" s="6">
        <v>0</v>
      </c>
      <c r="N13" s="6">
        <v>0</v>
      </c>
      <c r="O13" s="5">
        <f aca="true" t="shared" si="3" ref="O13:O18">P13+Q13+R13+S13</f>
        <v>166</v>
      </c>
      <c r="P13" s="6">
        <v>166</v>
      </c>
      <c r="Q13" s="6">
        <v>0</v>
      </c>
      <c r="R13" s="6">
        <v>0</v>
      </c>
      <c r="S13" s="6">
        <v>0</v>
      </c>
      <c r="T13" s="5">
        <f aca="true" t="shared" si="4" ref="T13:T18">U13+V13+W13+X13</f>
        <v>166</v>
      </c>
      <c r="U13" s="6">
        <v>166</v>
      </c>
      <c r="V13" s="6">
        <v>0</v>
      </c>
      <c r="W13" s="6">
        <v>0</v>
      </c>
      <c r="X13" s="6">
        <v>0</v>
      </c>
      <c r="Y13" s="5">
        <f aca="true" t="shared" si="5" ref="Y13:Y18">Z13+AA13+AB13+AC13</f>
        <v>166</v>
      </c>
      <c r="Z13" s="6">
        <v>166</v>
      </c>
      <c r="AA13" s="6">
        <v>0</v>
      </c>
      <c r="AB13" s="6">
        <v>0</v>
      </c>
      <c r="AC13" s="6">
        <v>0</v>
      </c>
      <c r="AD13" s="5">
        <f t="shared" si="0"/>
        <v>830</v>
      </c>
    </row>
    <row r="14" spans="1:33" ht="47.25" customHeight="1">
      <c r="A14" s="19" t="s">
        <v>6</v>
      </c>
      <c r="B14" s="20" t="s">
        <v>32</v>
      </c>
      <c r="C14" s="18" t="s">
        <v>79</v>
      </c>
      <c r="D14" s="21" t="s">
        <v>75</v>
      </c>
      <c r="E14" s="5">
        <f t="shared" si="1"/>
        <v>0</v>
      </c>
      <c r="F14" s="6">
        <v>0</v>
      </c>
      <c r="G14" s="6">
        <v>0</v>
      </c>
      <c r="H14" s="6">
        <v>0</v>
      </c>
      <c r="I14" s="6">
        <v>0</v>
      </c>
      <c r="J14" s="55" t="s">
        <v>77</v>
      </c>
      <c r="K14" s="56"/>
      <c r="L14" s="56"/>
      <c r="M14" s="56"/>
      <c r="N14" s="57"/>
      <c r="O14" s="55" t="s">
        <v>77</v>
      </c>
      <c r="P14" s="56"/>
      <c r="Q14" s="56"/>
      <c r="R14" s="56"/>
      <c r="S14" s="57"/>
      <c r="T14" s="55" t="s">
        <v>77</v>
      </c>
      <c r="U14" s="56"/>
      <c r="V14" s="56"/>
      <c r="W14" s="56"/>
      <c r="X14" s="57"/>
      <c r="Y14" s="55" t="s">
        <v>77</v>
      </c>
      <c r="Z14" s="56"/>
      <c r="AA14" s="56"/>
      <c r="AB14" s="56"/>
      <c r="AC14" s="57"/>
      <c r="AD14" s="5">
        <f>E14</f>
        <v>0</v>
      </c>
      <c r="AE14" s="17"/>
      <c r="AF14" s="7"/>
      <c r="AG14" s="7"/>
    </row>
    <row r="15" spans="1:30" ht="57" customHeight="1">
      <c r="A15" s="19" t="s">
        <v>7</v>
      </c>
      <c r="B15" s="20" t="s">
        <v>54</v>
      </c>
      <c r="C15" s="18" t="s">
        <v>79</v>
      </c>
      <c r="D15" s="21">
        <v>2023</v>
      </c>
      <c r="E15" s="5">
        <f t="shared" si="1"/>
        <v>0</v>
      </c>
      <c r="F15" s="6">
        <v>0</v>
      </c>
      <c r="G15" s="6">
        <v>0</v>
      </c>
      <c r="H15" s="6">
        <v>0</v>
      </c>
      <c r="I15" s="6">
        <v>0</v>
      </c>
      <c r="J15" s="5">
        <f t="shared" si="2"/>
        <v>0</v>
      </c>
      <c r="K15" s="6">
        <v>0</v>
      </c>
      <c r="L15" s="6">
        <v>0</v>
      </c>
      <c r="M15" s="6">
        <v>0</v>
      </c>
      <c r="N15" s="6">
        <v>0</v>
      </c>
      <c r="O15" s="5">
        <f t="shared" si="3"/>
        <v>0</v>
      </c>
      <c r="P15" s="6">
        <v>0</v>
      </c>
      <c r="Q15" s="6">
        <v>0</v>
      </c>
      <c r="R15" s="6">
        <v>0</v>
      </c>
      <c r="S15" s="6">
        <v>0</v>
      </c>
      <c r="T15" s="5">
        <f t="shared" si="4"/>
        <v>0</v>
      </c>
      <c r="U15" s="6">
        <f>588-588</f>
        <v>0</v>
      </c>
      <c r="V15" s="6">
        <v>0</v>
      </c>
      <c r="W15" s="6">
        <v>0</v>
      </c>
      <c r="X15" s="6">
        <v>0</v>
      </c>
      <c r="Y15" s="5">
        <f t="shared" si="5"/>
        <v>588</v>
      </c>
      <c r="Z15" s="6">
        <v>588</v>
      </c>
      <c r="AA15" s="6">
        <v>0</v>
      </c>
      <c r="AB15" s="6">
        <v>0</v>
      </c>
      <c r="AC15" s="6">
        <v>0</v>
      </c>
      <c r="AD15" s="5">
        <f t="shared" si="0"/>
        <v>588</v>
      </c>
    </row>
    <row r="16" spans="1:30" ht="54" customHeight="1">
      <c r="A16" s="19" t="s">
        <v>8</v>
      </c>
      <c r="B16" s="20" t="s">
        <v>14</v>
      </c>
      <c r="C16" s="18" t="s">
        <v>79</v>
      </c>
      <c r="D16" s="21">
        <v>2023</v>
      </c>
      <c r="E16" s="5">
        <f t="shared" si="1"/>
        <v>0</v>
      </c>
      <c r="F16" s="6">
        <v>0</v>
      </c>
      <c r="G16" s="6">
        <v>0</v>
      </c>
      <c r="H16" s="6">
        <v>0</v>
      </c>
      <c r="I16" s="6">
        <v>0</v>
      </c>
      <c r="J16" s="5">
        <f t="shared" si="2"/>
        <v>0</v>
      </c>
      <c r="K16" s="6">
        <v>0</v>
      </c>
      <c r="L16" s="6">
        <v>0</v>
      </c>
      <c r="M16" s="6">
        <v>0</v>
      </c>
      <c r="N16" s="6">
        <v>0</v>
      </c>
      <c r="O16" s="5">
        <f t="shared" si="3"/>
        <v>0</v>
      </c>
      <c r="P16" s="6">
        <v>0</v>
      </c>
      <c r="Q16" s="6">
        <v>0</v>
      </c>
      <c r="R16" s="6">
        <v>0</v>
      </c>
      <c r="S16" s="6">
        <v>0</v>
      </c>
      <c r="T16" s="5">
        <f t="shared" si="4"/>
        <v>0</v>
      </c>
      <c r="U16" s="6">
        <f>100-100</f>
        <v>0</v>
      </c>
      <c r="V16" s="6">
        <v>0</v>
      </c>
      <c r="W16" s="6">
        <v>0</v>
      </c>
      <c r="X16" s="6">
        <v>0</v>
      </c>
      <c r="Y16" s="5">
        <f t="shared" si="5"/>
        <v>100</v>
      </c>
      <c r="Z16" s="6">
        <v>100</v>
      </c>
      <c r="AA16" s="6">
        <v>0</v>
      </c>
      <c r="AB16" s="6">
        <v>0</v>
      </c>
      <c r="AC16" s="6">
        <v>0</v>
      </c>
      <c r="AD16" s="5">
        <f t="shared" si="0"/>
        <v>100</v>
      </c>
    </row>
    <row r="17" spans="1:30" ht="105.75" customHeight="1">
      <c r="A17" s="19" t="s">
        <v>65</v>
      </c>
      <c r="B17" s="20" t="s">
        <v>96</v>
      </c>
      <c r="C17" s="18" t="s">
        <v>97</v>
      </c>
      <c r="D17" s="21" t="s">
        <v>55</v>
      </c>
      <c r="E17" s="5">
        <f t="shared" si="1"/>
        <v>51</v>
      </c>
      <c r="F17" s="6">
        <v>51</v>
      </c>
      <c r="G17" s="6">
        <v>0</v>
      </c>
      <c r="H17" s="6">
        <v>0</v>
      </c>
      <c r="I17" s="6">
        <v>0</v>
      </c>
      <c r="J17" s="5">
        <f t="shared" si="2"/>
        <v>51</v>
      </c>
      <c r="K17" s="6">
        <f>0+51+172-172</f>
        <v>51</v>
      </c>
      <c r="L17" s="6">
        <f>0+1389-1389</f>
        <v>0</v>
      </c>
      <c r="M17" s="6">
        <v>0</v>
      </c>
      <c r="N17" s="6">
        <v>0</v>
      </c>
      <c r="O17" s="5">
        <f t="shared" si="3"/>
        <v>51</v>
      </c>
      <c r="P17" s="6">
        <f>0+51</f>
        <v>51</v>
      </c>
      <c r="Q17" s="6">
        <v>0</v>
      </c>
      <c r="R17" s="6">
        <v>0</v>
      </c>
      <c r="S17" s="6">
        <v>0</v>
      </c>
      <c r="T17" s="5">
        <f t="shared" si="4"/>
        <v>51</v>
      </c>
      <c r="U17" s="6">
        <f>0+51</f>
        <v>51</v>
      </c>
      <c r="V17" s="6">
        <v>0</v>
      </c>
      <c r="W17" s="6">
        <v>0</v>
      </c>
      <c r="X17" s="6">
        <v>0</v>
      </c>
      <c r="Y17" s="5">
        <f t="shared" si="5"/>
        <v>0</v>
      </c>
      <c r="Z17" s="6">
        <v>0</v>
      </c>
      <c r="AA17" s="6">
        <v>0</v>
      </c>
      <c r="AB17" s="6">
        <v>0</v>
      </c>
      <c r="AC17" s="6">
        <v>0</v>
      </c>
      <c r="AD17" s="5">
        <f t="shared" si="0"/>
        <v>204</v>
      </c>
    </row>
    <row r="18" spans="1:31" s="3" customFormat="1" ht="29.25" customHeight="1">
      <c r="A18" s="75" t="s">
        <v>15</v>
      </c>
      <c r="B18" s="76"/>
      <c r="C18" s="23"/>
      <c r="D18" s="22"/>
      <c r="E18" s="5">
        <f t="shared" si="1"/>
        <v>217</v>
      </c>
      <c r="F18" s="5">
        <f>SUM(F12:F17)</f>
        <v>217</v>
      </c>
      <c r="G18" s="5">
        <f>SUM(G12:G17)</f>
        <v>0</v>
      </c>
      <c r="H18" s="5">
        <f>SUM(H12:H17)</f>
        <v>0</v>
      </c>
      <c r="I18" s="5">
        <f>SUM(I12:I17)</f>
        <v>0</v>
      </c>
      <c r="J18" s="5">
        <f t="shared" si="2"/>
        <v>217</v>
      </c>
      <c r="K18" s="5">
        <f>SUM(K12:K17)</f>
        <v>217</v>
      </c>
      <c r="L18" s="5">
        <f>SUM(L12:L17)</f>
        <v>0</v>
      </c>
      <c r="M18" s="5">
        <f>SUM(M12:M17)</f>
        <v>0</v>
      </c>
      <c r="N18" s="5">
        <f>SUM(N12:N17)</f>
        <v>0</v>
      </c>
      <c r="O18" s="5">
        <f t="shared" si="3"/>
        <v>217</v>
      </c>
      <c r="P18" s="5">
        <f>SUM(P12:P17)</f>
        <v>217</v>
      </c>
      <c r="Q18" s="5">
        <f>SUM(Q12:Q17)</f>
        <v>0</v>
      </c>
      <c r="R18" s="5">
        <f>SUM(R12:R17)</f>
        <v>0</v>
      </c>
      <c r="S18" s="5">
        <f>SUM(S12:S17)</f>
        <v>0</v>
      </c>
      <c r="T18" s="5">
        <f t="shared" si="4"/>
        <v>1507</v>
      </c>
      <c r="U18" s="5">
        <f>SUM(U12:U17)</f>
        <v>1507</v>
      </c>
      <c r="V18" s="5">
        <f>SUM(V12:V17)</f>
        <v>0</v>
      </c>
      <c r="W18" s="5">
        <f>SUM(W12:W17)</f>
        <v>0</v>
      </c>
      <c r="X18" s="5">
        <f>SUM(X12:X17)</f>
        <v>0</v>
      </c>
      <c r="Y18" s="5">
        <f t="shared" si="5"/>
        <v>2144</v>
      </c>
      <c r="Z18" s="5">
        <f>SUM(Z12:Z17)</f>
        <v>2144</v>
      </c>
      <c r="AA18" s="5">
        <f>SUM(AA12:AA17)</f>
        <v>0</v>
      </c>
      <c r="AB18" s="5">
        <f>SUM(AB12:AB17)</f>
        <v>0</v>
      </c>
      <c r="AC18" s="5">
        <f>SUM(AC12:AC17)</f>
        <v>0</v>
      </c>
      <c r="AD18" s="5">
        <f>SUM(AD12:AD17)</f>
        <v>4302</v>
      </c>
      <c r="AE18" s="12"/>
    </row>
    <row r="19" spans="1:30" ht="43.5" customHeight="1">
      <c r="A19" s="63" t="s">
        <v>57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5"/>
    </row>
    <row r="20" spans="1:34" ht="98.25" customHeight="1">
      <c r="A20" s="19" t="s">
        <v>16</v>
      </c>
      <c r="B20" s="20" t="s">
        <v>18</v>
      </c>
      <c r="C20" s="18" t="s">
        <v>12</v>
      </c>
      <c r="D20" s="21">
        <v>2019</v>
      </c>
      <c r="E20" s="5">
        <f>F20+G20+H20+I20</f>
        <v>847</v>
      </c>
      <c r="F20" s="6">
        <f>1292-187-187-71</f>
        <v>847</v>
      </c>
      <c r="G20" s="6">
        <v>0</v>
      </c>
      <c r="H20" s="6">
        <v>0</v>
      </c>
      <c r="I20" s="6">
        <v>0</v>
      </c>
      <c r="J20" s="5">
        <f>K20+L20+M20+N20</f>
        <v>0</v>
      </c>
      <c r="K20" s="6">
        <f>1338-1338</f>
        <v>0</v>
      </c>
      <c r="L20" s="6">
        <v>0</v>
      </c>
      <c r="M20" s="6">
        <v>0</v>
      </c>
      <c r="N20" s="6">
        <v>0</v>
      </c>
      <c r="O20" s="5">
        <f>P20+Q20+R20+S20</f>
        <v>0</v>
      </c>
      <c r="P20" s="6">
        <f>1338-1338</f>
        <v>0</v>
      </c>
      <c r="Q20" s="6">
        <v>0</v>
      </c>
      <c r="R20" s="6">
        <v>0</v>
      </c>
      <c r="S20" s="6">
        <v>0</v>
      </c>
      <c r="T20" s="5">
        <f>U20+V20+W20+X20</f>
        <v>0</v>
      </c>
      <c r="U20" s="6">
        <f>3058-3058</f>
        <v>0</v>
      </c>
      <c r="V20" s="6">
        <v>0</v>
      </c>
      <c r="W20" s="6">
        <v>0</v>
      </c>
      <c r="X20" s="6">
        <v>0</v>
      </c>
      <c r="Y20" s="5">
        <f>Z20+AA20+AB20+AC20</f>
        <v>0</v>
      </c>
      <c r="Z20" s="6">
        <f>3058-3058</f>
        <v>0</v>
      </c>
      <c r="AA20" s="6">
        <v>0</v>
      </c>
      <c r="AB20" s="6">
        <v>0</v>
      </c>
      <c r="AC20" s="6">
        <v>0</v>
      </c>
      <c r="AD20" s="5">
        <f aca="true" t="shared" si="6" ref="AD20:AD25">E20+J20+O20+T20+Y20</f>
        <v>847</v>
      </c>
      <c r="AE20" s="17"/>
      <c r="AF20" s="8"/>
      <c r="AG20" s="8"/>
      <c r="AH20" s="7"/>
    </row>
    <row r="21" spans="1:30" ht="47.25" customHeight="1">
      <c r="A21" s="19" t="s">
        <v>17</v>
      </c>
      <c r="B21" s="20" t="s">
        <v>66</v>
      </c>
      <c r="C21" s="18" t="s">
        <v>79</v>
      </c>
      <c r="D21" s="21" t="s">
        <v>51</v>
      </c>
      <c r="E21" s="5">
        <f aca="true" t="shared" si="7" ref="E21:E26">F21+G21+H21+I21</f>
        <v>1468</v>
      </c>
      <c r="F21" s="6">
        <v>1468</v>
      </c>
      <c r="G21" s="6">
        <v>0</v>
      </c>
      <c r="H21" s="6">
        <v>0</v>
      </c>
      <c r="I21" s="6">
        <v>0</v>
      </c>
      <c r="J21" s="5">
        <f aca="true" t="shared" si="8" ref="J21:J26">K21+L21+M21+N21</f>
        <v>1102</v>
      </c>
      <c r="K21" s="6">
        <f>977+491-366</f>
        <v>1102</v>
      </c>
      <c r="L21" s="6">
        <v>0</v>
      </c>
      <c r="M21" s="6">
        <v>0</v>
      </c>
      <c r="N21" s="6">
        <v>0</v>
      </c>
      <c r="O21" s="5">
        <f aca="true" t="shared" si="9" ref="O21:O26">P21+Q21+R21+S21</f>
        <v>1468</v>
      </c>
      <c r="P21" s="6">
        <f>977+491</f>
        <v>1468</v>
      </c>
      <c r="Q21" s="6">
        <v>0</v>
      </c>
      <c r="R21" s="6">
        <v>0</v>
      </c>
      <c r="S21" s="6">
        <v>0</v>
      </c>
      <c r="T21" s="5">
        <f aca="true" t="shared" si="10" ref="T21:T26">U21+V21+W21+X21</f>
        <v>1468</v>
      </c>
      <c r="U21" s="6">
        <f>2682-1214</f>
        <v>1468</v>
      </c>
      <c r="V21" s="6">
        <v>0</v>
      </c>
      <c r="W21" s="6">
        <v>0</v>
      </c>
      <c r="X21" s="6">
        <v>0</v>
      </c>
      <c r="Y21" s="5">
        <f aca="true" t="shared" si="11" ref="Y21:Y26">Z21+AA21+AB21+AC21</f>
        <v>2682</v>
      </c>
      <c r="Z21" s="6">
        <v>2682</v>
      </c>
      <c r="AA21" s="6">
        <v>0</v>
      </c>
      <c r="AB21" s="6">
        <v>0</v>
      </c>
      <c r="AC21" s="6">
        <v>0</v>
      </c>
      <c r="AD21" s="5">
        <f t="shared" si="6"/>
        <v>8188</v>
      </c>
    </row>
    <row r="22" spans="1:31" ht="57.75" customHeight="1">
      <c r="A22" s="19" t="s">
        <v>19</v>
      </c>
      <c r="B22" s="20" t="s">
        <v>34</v>
      </c>
      <c r="C22" s="18" t="s">
        <v>79</v>
      </c>
      <c r="D22" s="21" t="s">
        <v>51</v>
      </c>
      <c r="E22" s="5">
        <f t="shared" si="7"/>
        <v>932</v>
      </c>
      <c r="F22" s="6">
        <f>1053-60-61</f>
        <v>932</v>
      </c>
      <c r="G22" s="6">
        <v>0</v>
      </c>
      <c r="H22" s="6">
        <v>0</v>
      </c>
      <c r="I22" s="6">
        <v>0</v>
      </c>
      <c r="J22" s="5">
        <f t="shared" si="8"/>
        <v>395</v>
      </c>
      <c r="K22" s="6">
        <f>1053-658</f>
        <v>395</v>
      </c>
      <c r="L22" s="6">
        <v>0</v>
      </c>
      <c r="M22" s="6">
        <v>0</v>
      </c>
      <c r="N22" s="6">
        <v>0</v>
      </c>
      <c r="O22" s="5">
        <f t="shared" si="9"/>
        <v>1053</v>
      </c>
      <c r="P22" s="6">
        <v>1053</v>
      </c>
      <c r="Q22" s="6">
        <v>0</v>
      </c>
      <c r="R22" s="6">
        <v>0</v>
      </c>
      <c r="S22" s="6">
        <v>0</v>
      </c>
      <c r="T22" s="5">
        <f t="shared" si="10"/>
        <v>1553</v>
      </c>
      <c r="U22" s="6">
        <f>1053+500</f>
        <v>1553</v>
      </c>
      <c r="V22" s="6">
        <v>0</v>
      </c>
      <c r="W22" s="6">
        <v>0</v>
      </c>
      <c r="X22" s="6">
        <v>0</v>
      </c>
      <c r="Y22" s="5">
        <f t="shared" si="11"/>
        <v>1553</v>
      </c>
      <c r="Z22" s="6">
        <f>1053+500</f>
        <v>1553</v>
      </c>
      <c r="AA22" s="6">
        <v>0</v>
      </c>
      <c r="AB22" s="6">
        <v>0</v>
      </c>
      <c r="AC22" s="6">
        <v>0</v>
      </c>
      <c r="AD22" s="5">
        <f t="shared" si="6"/>
        <v>5486</v>
      </c>
      <c r="AE22" s="9"/>
    </row>
    <row r="23" spans="1:31" ht="70.5" customHeight="1">
      <c r="A23" s="35" t="s">
        <v>20</v>
      </c>
      <c r="B23" s="37" t="s">
        <v>35</v>
      </c>
      <c r="C23" s="18" t="s">
        <v>79</v>
      </c>
      <c r="D23" s="21" t="s">
        <v>51</v>
      </c>
      <c r="E23" s="5">
        <f t="shared" si="7"/>
        <v>1661</v>
      </c>
      <c r="F23" s="6">
        <v>1661</v>
      </c>
      <c r="G23" s="6">
        <v>0</v>
      </c>
      <c r="H23" s="6">
        <v>0</v>
      </c>
      <c r="I23" s="6">
        <v>0</v>
      </c>
      <c r="J23" s="55" t="s">
        <v>77</v>
      </c>
      <c r="K23" s="56"/>
      <c r="L23" s="56"/>
      <c r="M23" s="56"/>
      <c r="N23" s="57"/>
      <c r="O23" s="55" t="s">
        <v>77</v>
      </c>
      <c r="P23" s="56"/>
      <c r="Q23" s="56"/>
      <c r="R23" s="56"/>
      <c r="S23" s="57"/>
      <c r="T23" s="55" t="s">
        <v>77</v>
      </c>
      <c r="U23" s="56"/>
      <c r="V23" s="56"/>
      <c r="W23" s="56"/>
      <c r="X23" s="57"/>
      <c r="Y23" s="55" t="s">
        <v>77</v>
      </c>
      <c r="Z23" s="56"/>
      <c r="AA23" s="56"/>
      <c r="AB23" s="56"/>
      <c r="AC23" s="57"/>
      <c r="AD23" s="5">
        <f>E23</f>
        <v>1661</v>
      </c>
      <c r="AE23" s="9"/>
    </row>
    <row r="24" spans="1:34" ht="72.75" customHeight="1">
      <c r="A24" s="19" t="s">
        <v>33</v>
      </c>
      <c r="B24" s="20" t="s">
        <v>74</v>
      </c>
      <c r="C24" s="18" t="s">
        <v>85</v>
      </c>
      <c r="D24" s="21" t="s">
        <v>51</v>
      </c>
      <c r="E24" s="5">
        <f t="shared" si="7"/>
        <v>578</v>
      </c>
      <c r="F24" s="6">
        <v>87</v>
      </c>
      <c r="G24" s="6">
        <v>491</v>
      </c>
      <c r="H24" s="6">
        <v>0</v>
      </c>
      <c r="I24" s="6">
        <v>0</v>
      </c>
      <c r="J24" s="5">
        <f t="shared" si="8"/>
        <v>7309</v>
      </c>
      <c r="K24" s="6">
        <f>0+1338+698-377</f>
        <v>1659</v>
      </c>
      <c r="L24" s="6">
        <f>0+5650</f>
        <v>5650</v>
      </c>
      <c r="M24" s="6">
        <v>0</v>
      </c>
      <c r="N24" s="6">
        <v>0</v>
      </c>
      <c r="O24" s="5">
        <f t="shared" si="9"/>
        <v>2138</v>
      </c>
      <c r="P24" s="6">
        <f>0+1338+800</f>
        <v>2138</v>
      </c>
      <c r="Q24" s="6">
        <v>0</v>
      </c>
      <c r="R24" s="6">
        <v>0</v>
      </c>
      <c r="S24" s="6">
        <v>0</v>
      </c>
      <c r="T24" s="5">
        <f t="shared" si="10"/>
        <v>5692</v>
      </c>
      <c r="U24" s="6">
        <f>1834+3058+800</f>
        <v>5692</v>
      </c>
      <c r="V24" s="6">
        <v>0</v>
      </c>
      <c r="W24" s="6">
        <v>0</v>
      </c>
      <c r="X24" s="6">
        <v>0</v>
      </c>
      <c r="Y24" s="5">
        <f t="shared" si="11"/>
        <v>5692</v>
      </c>
      <c r="Z24" s="6">
        <f>1834+3058+800</f>
        <v>5692</v>
      </c>
      <c r="AA24" s="6">
        <v>0</v>
      </c>
      <c r="AB24" s="6">
        <v>0</v>
      </c>
      <c r="AC24" s="6">
        <v>0</v>
      </c>
      <c r="AD24" s="5">
        <f t="shared" si="6"/>
        <v>21409</v>
      </c>
      <c r="AE24" s="17"/>
      <c r="AF24" s="8"/>
      <c r="AG24" s="8"/>
      <c r="AH24" s="7"/>
    </row>
    <row r="25" spans="1:30" ht="45" customHeight="1">
      <c r="A25" s="19" t="s">
        <v>36</v>
      </c>
      <c r="B25" s="38" t="s">
        <v>58</v>
      </c>
      <c r="C25" s="18" t="s">
        <v>79</v>
      </c>
      <c r="D25" s="21">
        <v>2023</v>
      </c>
      <c r="E25" s="5">
        <f t="shared" si="7"/>
        <v>0</v>
      </c>
      <c r="F25" s="6">
        <v>0</v>
      </c>
      <c r="G25" s="6">
        <v>0</v>
      </c>
      <c r="H25" s="6">
        <v>0</v>
      </c>
      <c r="I25" s="6">
        <v>0</v>
      </c>
      <c r="J25" s="5">
        <f t="shared" si="8"/>
        <v>0</v>
      </c>
      <c r="K25" s="6">
        <v>0</v>
      </c>
      <c r="L25" s="6">
        <v>0</v>
      </c>
      <c r="M25" s="6">
        <v>0</v>
      </c>
      <c r="N25" s="6">
        <v>0</v>
      </c>
      <c r="O25" s="5">
        <f t="shared" si="9"/>
        <v>0</v>
      </c>
      <c r="P25" s="6">
        <v>0</v>
      </c>
      <c r="Q25" s="6">
        <v>0</v>
      </c>
      <c r="R25" s="6">
        <v>0</v>
      </c>
      <c r="S25" s="6">
        <v>0</v>
      </c>
      <c r="T25" s="5">
        <f t="shared" si="10"/>
        <v>0</v>
      </c>
      <c r="U25" s="6">
        <f>100-100</f>
        <v>0</v>
      </c>
      <c r="V25" s="6">
        <v>0</v>
      </c>
      <c r="W25" s="6">
        <v>0</v>
      </c>
      <c r="X25" s="6">
        <v>0</v>
      </c>
      <c r="Y25" s="5">
        <f t="shared" si="11"/>
        <v>100</v>
      </c>
      <c r="Z25" s="6">
        <v>100</v>
      </c>
      <c r="AA25" s="6">
        <v>0</v>
      </c>
      <c r="AB25" s="6">
        <v>0</v>
      </c>
      <c r="AC25" s="6">
        <v>0</v>
      </c>
      <c r="AD25" s="5">
        <f t="shared" si="6"/>
        <v>100</v>
      </c>
    </row>
    <row r="26" spans="1:31" ht="30.75" customHeight="1">
      <c r="A26" s="70" t="s">
        <v>21</v>
      </c>
      <c r="B26" s="71"/>
      <c r="C26" s="23"/>
      <c r="D26" s="24"/>
      <c r="E26" s="5">
        <f t="shared" si="7"/>
        <v>5486</v>
      </c>
      <c r="F26" s="5">
        <f>SUM(F20:F25)</f>
        <v>4995</v>
      </c>
      <c r="G26" s="5">
        <f>SUM(G20:G25)</f>
        <v>491</v>
      </c>
      <c r="H26" s="5">
        <f>SUM(H20:H25)</f>
        <v>0</v>
      </c>
      <c r="I26" s="5">
        <f>SUM(I20:I25)</f>
        <v>0</v>
      </c>
      <c r="J26" s="5">
        <f t="shared" si="8"/>
        <v>8806</v>
      </c>
      <c r="K26" s="5">
        <f>SUM(K20:K25)</f>
        <v>3156</v>
      </c>
      <c r="L26" s="5">
        <f>SUM(L20:L25)</f>
        <v>5650</v>
      </c>
      <c r="M26" s="5">
        <f>SUM(M20:M25)</f>
        <v>0</v>
      </c>
      <c r="N26" s="5">
        <f>SUM(N20:N25)</f>
        <v>0</v>
      </c>
      <c r="O26" s="5">
        <f t="shared" si="9"/>
        <v>4659</v>
      </c>
      <c r="P26" s="5">
        <f>SUM(P20:P25)</f>
        <v>4659</v>
      </c>
      <c r="Q26" s="5">
        <f>SUM(Q20:Q25)</f>
        <v>0</v>
      </c>
      <c r="R26" s="5">
        <f>SUM(R20:R25)</f>
        <v>0</v>
      </c>
      <c r="S26" s="5">
        <f>SUM(S20:S25)</f>
        <v>0</v>
      </c>
      <c r="T26" s="5">
        <f t="shared" si="10"/>
        <v>8713</v>
      </c>
      <c r="U26" s="5">
        <f>SUM(U20:U25)</f>
        <v>8713</v>
      </c>
      <c r="V26" s="5">
        <f>SUM(V20:V25)</f>
        <v>0</v>
      </c>
      <c r="W26" s="5">
        <f>SUM(W20:W25)</f>
        <v>0</v>
      </c>
      <c r="X26" s="5">
        <f>SUM(X20:X25)</f>
        <v>0</v>
      </c>
      <c r="Y26" s="5">
        <f t="shared" si="11"/>
        <v>10027</v>
      </c>
      <c r="Z26" s="5">
        <f>SUM(Z20:Z25)</f>
        <v>10027</v>
      </c>
      <c r="AA26" s="5">
        <f>SUM(AA20:AA25)</f>
        <v>0</v>
      </c>
      <c r="AB26" s="5">
        <f>SUM(AB20:AB25)</f>
        <v>0</v>
      </c>
      <c r="AC26" s="5">
        <f>SUM(AC20:AC25)</f>
        <v>0</v>
      </c>
      <c r="AD26" s="5">
        <f>SUM(AD20:AD25)</f>
        <v>37691</v>
      </c>
      <c r="AE26" s="12"/>
    </row>
    <row r="27" spans="1:31" ht="45.75" customHeight="1">
      <c r="A27" s="72" t="s">
        <v>72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4"/>
      <c r="AE27" s="13"/>
    </row>
    <row r="28" spans="1:30" ht="69.75" customHeight="1">
      <c r="A28" s="19" t="s">
        <v>22</v>
      </c>
      <c r="B28" s="39" t="s">
        <v>41</v>
      </c>
      <c r="C28" s="18" t="s">
        <v>81</v>
      </c>
      <c r="D28" s="6" t="s">
        <v>55</v>
      </c>
      <c r="E28" s="5">
        <f>F28+G28+H28+I28</f>
        <v>1962</v>
      </c>
      <c r="F28" s="6">
        <v>399</v>
      </c>
      <c r="G28" s="6">
        <v>1563</v>
      </c>
      <c r="H28" s="6">
        <v>0</v>
      </c>
      <c r="I28" s="6">
        <v>0</v>
      </c>
      <c r="J28" s="5">
        <f>K28+L28+M28+N28</f>
        <v>3632</v>
      </c>
      <c r="K28" s="6">
        <f>350+64</f>
        <v>414</v>
      </c>
      <c r="L28" s="6">
        <f>2832+386</f>
        <v>3218</v>
      </c>
      <c r="M28" s="6">
        <v>0</v>
      </c>
      <c r="N28" s="6">
        <v>0</v>
      </c>
      <c r="O28" s="5">
        <f>P28+Q28+R28+S28</f>
        <v>1464</v>
      </c>
      <c r="P28" s="6">
        <v>161</v>
      </c>
      <c r="Q28" s="6">
        <v>1303</v>
      </c>
      <c r="R28" s="6">
        <v>0</v>
      </c>
      <c r="S28" s="6">
        <v>0</v>
      </c>
      <c r="T28" s="5">
        <f>U28+V28+W28+X28</f>
        <v>1464</v>
      </c>
      <c r="U28" s="6">
        <v>161</v>
      </c>
      <c r="V28" s="6">
        <v>1303</v>
      </c>
      <c r="W28" s="6">
        <v>0</v>
      </c>
      <c r="X28" s="6">
        <v>0</v>
      </c>
      <c r="Y28" s="5">
        <f>Z28+AA28+AB28+AC28</f>
        <v>0</v>
      </c>
      <c r="Z28" s="6">
        <v>0</v>
      </c>
      <c r="AA28" s="6">
        <v>0</v>
      </c>
      <c r="AB28" s="6">
        <v>0</v>
      </c>
      <c r="AC28" s="6">
        <v>0</v>
      </c>
      <c r="AD28" s="5">
        <f>E28+J28+O28+T28+Y28</f>
        <v>8522</v>
      </c>
    </row>
    <row r="29" spans="1:30" ht="66.75" customHeight="1">
      <c r="A29" s="19" t="s">
        <v>23</v>
      </c>
      <c r="B29" s="40" t="s">
        <v>42</v>
      </c>
      <c r="C29" s="18" t="s">
        <v>82</v>
      </c>
      <c r="D29" s="6" t="s">
        <v>55</v>
      </c>
      <c r="E29" s="5">
        <f>F29+G29+H29+I29</f>
        <v>2460</v>
      </c>
      <c r="F29" s="6">
        <f>656-13</f>
        <v>643</v>
      </c>
      <c r="G29" s="6">
        <f>1838-21</f>
        <v>1817</v>
      </c>
      <c r="H29" s="6">
        <v>0</v>
      </c>
      <c r="I29" s="6">
        <v>0</v>
      </c>
      <c r="J29" s="5">
        <f>K29+L29+M29+N29</f>
        <v>2966</v>
      </c>
      <c r="K29" s="6">
        <f>227+153</f>
        <v>380</v>
      </c>
      <c r="L29" s="6">
        <f>1379+1207</f>
        <v>2586</v>
      </c>
      <c r="M29" s="6">
        <v>0</v>
      </c>
      <c r="N29" s="6">
        <v>0</v>
      </c>
      <c r="O29" s="5">
        <f>P29+Q29+R29+S29</f>
        <v>1088</v>
      </c>
      <c r="P29" s="6">
        <v>153</v>
      </c>
      <c r="Q29" s="6">
        <v>935</v>
      </c>
      <c r="R29" s="6">
        <v>0</v>
      </c>
      <c r="S29" s="6">
        <v>0</v>
      </c>
      <c r="T29" s="5">
        <f>U29+V29+W29+X29</f>
        <v>1088</v>
      </c>
      <c r="U29" s="6">
        <v>153</v>
      </c>
      <c r="V29" s="6">
        <v>935</v>
      </c>
      <c r="W29" s="6">
        <v>0</v>
      </c>
      <c r="X29" s="6">
        <v>0</v>
      </c>
      <c r="Y29" s="5">
        <f>Z29+AA29+AB29+AC29</f>
        <v>0</v>
      </c>
      <c r="Z29" s="6">
        <v>0</v>
      </c>
      <c r="AA29" s="6">
        <v>0</v>
      </c>
      <c r="AB29" s="6">
        <v>0</v>
      </c>
      <c r="AC29" s="6">
        <v>0</v>
      </c>
      <c r="AD29" s="5">
        <f>E29+J29+O29+T29+Y29</f>
        <v>7602</v>
      </c>
    </row>
    <row r="30" spans="1:30" ht="69.75" customHeight="1">
      <c r="A30" s="19" t="s">
        <v>52</v>
      </c>
      <c r="B30" s="40" t="s">
        <v>44</v>
      </c>
      <c r="C30" s="18" t="s">
        <v>83</v>
      </c>
      <c r="D30" s="6" t="s">
        <v>55</v>
      </c>
      <c r="E30" s="5">
        <f>F30+G30+H30+I30</f>
        <v>1126</v>
      </c>
      <c r="F30" s="6">
        <f>250-21</f>
        <v>229</v>
      </c>
      <c r="G30" s="6">
        <f>980-83</f>
        <v>897</v>
      </c>
      <c r="H30" s="6">
        <v>0</v>
      </c>
      <c r="I30" s="6">
        <v>0</v>
      </c>
      <c r="J30" s="5">
        <f>K30+L30+M30+N30</f>
        <v>967</v>
      </c>
      <c r="K30" s="6">
        <f>92+21</f>
        <v>113</v>
      </c>
      <c r="L30" s="6">
        <f>748+106</f>
        <v>854</v>
      </c>
      <c r="M30" s="6">
        <v>0</v>
      </c>
      <c r="N30" s="6">
        <v>0</v>
      </c>
      <c r="O30" s="5">
        <f>P30+Q30+R30+S30</f>
        <v>1377</v>
      </c>
      <c r="P30" s="6">
        <v>152</v>
      </c>
      <c r="Q30" s="6">
        <v>1225</v>
      </c>
      <c r="R30" s="6">
        <v>0</v>
      </c>
      <c r="S30" s="6">
        <v>0</v>
      </c>
      <c r="T30" s="5">
        <f>U30+V30+W30+X30</f>
        <v>1377</v>
      </c>
      <c r="U30" s="6">
        <v>152</v>
      </c>
      <c r="V30" s="6">
        <v>1225</v>
      </c>
      <c r="W30" s="6">
        <v>0</v>
      </c>
      <c r="X30" s="6">
        <v>0</v>
      </c>
      <c r="Y30" s="5">
        <f>Z30+AA30+AB30+AC30</f>
        <v>0</v>
      </c>
      <c r="Z30" s="6">
        <v>0</v>
      </c>
      <c r="AA30" s="6">
        <v>0</v>
      </c>
      <c r="AB30" s="6">
        <v>0</v>
      </c>
      <c r="AC30" s="6">
        <v>0</v>
      </c>
      <c r="AD30" s="5">
        <f>E30+J30+O30+T30+Y30</f>
        <v>4847</v>
      </c>
    </row>
    <row r="31" spans="1:30" ht="69.75" customHeight="1">
      <c r="A31" s="19" t="s">
        <v>53</v>
      </c>
      <c r="B31" s="40" t="s">
        <v>43</v>
      </c>
      <c r="C31" s="18" t="s">
        <v>84</v>
      </c>
      <c r="D31" s="6" t="s">
        <v>55</v>
      </c>
      <c r="E31" s="5">
        <f>F31+G31+H31+I31</f>
        <v>184</v>
      </c>
      <c r="F31" s="6">
        <v>37</v>
      </c>
      <c r="G31" s="6">
        <v>147</v>
      </c>
      <c r="H31" s="6">
        <v>0</v>
      </c>
      <c r="I31" s="6">
        <v>0</v>
      </c>
      <c r="J31" s="5">
        <f>K31+L31+M31+N31</f>
        <v>341</v>
      </c>
      <c r="K31" s="6">
        <f>33+6</f>
        <v>39</v>
      </c>
      <c r="L31" s="6">
        <f>265+37</f>
        <v>302</v>
      </c>
      <c r="M31" s="6">
        <v>0</v>
      </c>
      <c r="N31" s="6">
        <v>0</v>
      </c>
      <c r="O31" s="5">
        <f>P31+Q31+R31+S31</f>
        <v>137</v>
      </c>
      <c r="P31" s="6">
        <v>15</v>
      </c>
      <c r="Q31" s="6">
        <v>122</v>
      </c>
      <c r="R31" s="6">
        <v>0</v>
      </c>
      <c r="S31" s="6">
        <v>0</v>
      </c>
      <c r="T31" s="5">
        <f>U31+V31+W31+X31</f>
        <v>137</v>
      </c>
      <c r="U31" s="6">
        <v>15</v>
      </c>
      <c r="V31" s="6">
        <v>122</v>
      </c>
      <c r="W31" s="6">
        <v>0</v>
      </c>
      <c r="X31" s="6">
        <v>0</v>
      </c>
      <c r="Y31" s="5">
        <f>Z31+AA31+AB31+AC31</f>
        <v>0</v>
      </c>
      <c r="Z31" s="6">
        <v>0</v>
      </c>
      <c r="AA31" s="6">
        <v>0</v>
      </c>
      <c r="AB31" s="6">
        <v>0</v>
      </c>
      <c r="AC31" s="6">
        <v>0</v>
      </c>
      <c r="AD31" s="5">
        <f>E31+J31+O31+T31+Y31</f>
        <v>799</v>
      </c>
    </row>
    <row r="32" spans="1:31" ht="30" customHeight="1">
      <c r="A32" s="70" t="s">
        <v>24</v>
      </c>
      <c r="B32" s="71"/>
      <c r="C32" s="52"/>
      <c r="D32" s="25"/>
      <c r="E32" s="5">
        <f>F32+G32+H32+I32</f>
        <v>5732</v>
      </c>
      <c r="F32" s="5">
        <f>SUM(F28:F31)</f>
        <v>1308</v>
      </c>
      <c r="G32" s="5">
        <f>SUM(G28:G31)</f>
        <v>4424</v>
      </c>
      <c r="H32" s="5">
        <f>SUM(H28:H31)</f>
        <v>0</v>
      </c>
      <c r="I32" s="5">
        <f>SUM(I28:I31)</f>
        <v>0</v>
      </c>
      <c r="J32" s="5">
        <f>K32+L32+M32+N32</f>
        <v>7906</v>
      </c>
      <c r="K32" s="5">
        <f>SUM(K28:K31)</f>
        <v>946</v>
      </c>
      <c r="L32" s="5">
        <f>SUM(L28:L31)</f>
        <v>6960</v>
      </c>
      <c r="M32" s="5">
        <f>SUM(M28:M31)</f>
        <v>0</v>
      </c>
      <c r="N32" s="5">
        <f>SUM(N28:N31)</f>
        <v>0</v>
      </c>
      <c r="O32" s="5">
        <f>P32+Q32+R32+S32</f>
        <v>4066</v>
      </c>
      <c r="P32" s="5">
        <f>SUM(P28:P31)</f>
        <v>481</v>
      </c>
      <c r="Q32" s="5">
        <f>SUM(Q28:Q31)</f>
        <v>3585</v>
      </c>
      <c r="R32" s="5">
        <f>SUM(R28:R31)</f>
        <v>0</v>
      </c>
      <c r="S32" s="5">
        <f>SUM(S28:S31)</f>
        <v>0</v>
      </c>
      <c r="T32" s="5">
        <f>U32+V32+W32+X32</f>
        <v>4066</v>
      </c>
      <c r="U32" s="5">
        <f>SUM(U28:U31)</f>
        <v>481</v>
      </c>
      <c r="V32" s="5">
        <f>SUM(V28:V31)</f>
        <v>3585</v>
      </c>
      <c r="W32" s="5">
        <f>SUM(W28:W31)</f>
        <v>0</v>
      </c>
      <c r="X32" s="5">
        <f>SUM(X28:X31)</f>
        <v>0</v>
      </c>
      <c r="Y32" s="5">
        <f>Z32+AA32+AB32+AC32</f>
        <v>0</v>
      </c>
      <c r="Z32" s="5">
        <f>SUM(Z28:Z31)</f>
        <v>0</v>
      </c>
      <c r="AA32" s="5">
        <f>SUM(AA28:AA31)</f>
        <v>0</v>
      </c>
      <c r="AB32" s="5">
        <f>SUM(AB28:AB31)</f>
        <v>0</v>
      </c>
      <c r="AC32" s="5">
        <f>SUM(AC28:AC31)</f>
        <v>0</v>
      </c>
      <c r="AD32" s="5">
        <f>SUM(AD28:AD31)</f>
        <v>21770</v>
      </c>
      <c r="AE32" s="14"/>
    </row>
    <row r="33" spans="1:30" ht="30" customHeight="1">
      <c r="A33" s="67" t="s">
        <v>62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9"/>
    </row>
    <row r="34" spans="1:30" ht="57" customHeight="1">
      <c r="A34" s="41" t="s">
        <v>59</v>
      </c>
      <c r="B34" s="42" t="s">
        <v>61</v>
      </c>
      <c r="C34" s="18" t="s">
        <v>79</v>
      </c>
      <c r="D34" s="21" t="s">
        <v>55</v>
      </c>
      <c r="E34" s="5">
        <f>F34+G34+H34+I34</f>
        <v>2386</v>
      </c>
      <c r="F34" s="6">
        <v>2386</v>
      </c>
      <c r="G34" s="6">
        <v>0</v>
      </c>
      <c r="H34" s="6">
        <v>0</v>
      </c>
      <c r="I34" s="6">
        <v>0</v>
      </c>
      <c r="J34" s="5">
        <f>K34+L34+M34+N34</f>
        <v>7524</v>
      </c>
      <c r="K34" s="6">
        <f>0+7563-39</f>
        <v>7524</v>
      </c>
      <c r="L34" s="6">
        <v>0</v>
      </c>
      <c r="M34" s="6">
        <v>0</v>
      </c>
      <c r="N34" s="6">
        <v>0</v>
      </c>
      <c r="O34" s="5">
        <f>P34+Q34+R34+S34</f>
        <v>5663</v>
      </c>
      <c r="P34" s="6">
        <f>0+5663</f>
        <v>5663</v>
      </c>
      <c r="Q34" s="6">
        <v>0</v>
      </c>
      <c r="R34" s="6">
        <v>0</v>
      </c>
      <c r="S34" s="6">
        <v>0</v>
      </c>
      <c r="T34" s="5">
        <f>U34+V34+W34+X34</f>
        <v>5663</v>
      </c>
      <c r="U34" s="6">
        <f>0+5663</f>
        <v>5663</v>
      </c>
      <c r="V34" s="6">
        <v>0</v>
      </c>
      <c r="W34" s="6">
        <v>0</v>
      </c>
      <c r="X34" s="6">
        <v>0</v>
      </c>
      <c r="Y34" s="5">
        <f>Z34+AA34+AB34+AC34</f>
        <v>0</v>
      </c>
      <c r="Z34" s="6">
        <v>0</v>
      </c>
      <c r="AA34" s="6">
        <v>0</v>
      </c>
      <c r="AB34" s="6">
        <v>0</v>
      </c>
      <c r="AC34" s="6">
        <v>0</v>
      </c>
      <c r="AD34" s="5">
        <f>E34+J34+O34+T34+Y34</f>
        <v>21236</v>
      </c>
    </row>
    <row r="35" spans="1:30" ht="81" customHeight="1">
      <c r="A35" s="41" t="s">
        <v>98</v>
      </c>
      <c r="B35" s="53" t="s">
        <v>99</v>
      </c>
      <c r="C35" s="18" t="s">
        <v>12</v>
      </c>
      <c r="D35" s="21">
        <v>2020</v>
      </c>
      <c r="E35" s="5" t="s">
        <v>37</v>
      </c>
      <c r="F35" s="6" t="s">
        <v>37</v>
      </c>
      <c r="G35" s="6" t="s">
        <v>37</v>
      </c>
      <c r="H35" s="6" t="s">
        <v>37</v>
      </c>
      <c r="I35" s="6" t="s">
        <v>37</v>
      </c>
      <c r="J35" s="5">
        <f>K35+L35+M35+N35</f>
        <v>297</v>
      </c>
      <c r="K35" s="6">
        <f>300-3</f>
        <v>297</v>
      </c>
      <c r="L35" s="6">
        <v>0</v>
      </c>
      <c r="M35" s="6">
        <v>0</v>
      </c>
      <c r="N35" s="6">
        <v>0</v>
      </c>
      <c r="O35" s="5" t="s">
        <v>37</v>
      </c>
      <c r="P35" s="6" t="s">
        <v>37</v>
      </c>
      <c r="Q35" s="6" t="s">
        <v>37</v>
      </c>
      <c r="R35" s="6" t="s">
        <v>37</v>
      </c>
      <c r="S35" s="6" t="s">
        <v>37</v>
      </c>
      <c r="T35" s="5" t="s">
        <v>37</v>
      </c>
      <c r="U35" s="6" t="s">
        <v>37</v>
      </c>
      <c r="V35" s="6" t="s">
        <v>37</v>
      </c>
      <c r="W35" s="6" t="s">
        <v>37</v>
      </c>
      <c r="X35" s="6" t="s">
        <v>37</v>
      </c>
      <c r="Y35" s="5" t="s">
        <v>37</v>
      </c>
      <c r="Z35" s="6" t="s">
        <v>37</v>
      </c>
      <c r="AA35" s="6" t="s">
        <v>37</v>
      </c>
      <c r="AB35" s="6" t="s">
        <v>37</v>
      </c>
      <c r="AC35" s="6" t="s">
        <v>37</v>
      </c>
      <c r="AD35" s="5">
        <f>J35</f>
        <v>297</v>
      </c>
    </row>
    <row r="36" spans="1:31" ht="30" customHeight="1">
      <c r="A36" s="43"/>
      <c r="B36" s="44" t="s">
        <v>60</v>
      </c>
      <c r="C36" s="52"/>
      <c r="D36" s="25"/>
      <c r="E36" s="5">
        <f>F36+G36+H36+I36</f>
        <v>2386</v>
      </c>
      <c r="F36" s="5">
        <f>SUM(F34)</f>
        <v>2386</v>
      </c>
      <c r="G36" s="5">
        <f>SUM(G34)</f>
        <v>0</v>
      </c>
      <c r="H36" s="5">
        <f>SUM(H34)</f>
        <v>0</v>
      </c>
      <c r="I36" s="5">
        <f>SUM(I34)</f>
        <v>0</v>
      </c>
      <c r="J36" s="5">
        <f>K36+L36+M36+N36</f>
        <v>7821</v>
      </c>
      <c r="K36" s="5">
        <f>SUM(K34+K35)</f>
        <v>7821</v>
      </c>
      <c r="L36" s="5">
        <f>SUM(L34)</f>
        <v>0</v>
      </c>
      <c r="M36" s="5">
        <f>SUM(M34)</f>
        <v>0</v>
      </c>
      <c r="N36" s="5">
        <f>SUM(N34)</f>
        <v>0</v>
      </c>
      <c r="O36" s="5">
        <f>P36+Q36+R36+S36</f>
        <v>5663</v>
      </c>
      <c r="P36" s="5">
        <f>SUM(P34)</f>
        <v>5663</v>
      </c>
      <c r="Q36" s="5">
        <f>SUM(Q34)</f>
        <v>0</v>
      </c>
      <c r="R36" s="5">
        <f>SUM(R34)</f>
        <v>0</v>
      </c>
      <c r="S36" s="5">
        <f>SUM(S34)</f>
        <v>0</v>
      </c>
      <c r="T36" s="5">
        <f>U36+V36+W36+X36</f>
        <v>5663</v>
      </c>
      <c r="U36" s="5">
        <f>SUM(U34)</f>
        <v>5663</v>
      </c>
      <c r="V36" s="5">
        <f>SUM(V34)</f>
        <v>0</v>
      </c>
      <c r="W36" s="5">
        <f>SUM(W34)</f>
        <v>0</v>
      </c>
      <c r="X36" s="5">
        <f>SUM(X34)</f>
        <v>0</v>
      </c>
      <c r="Y36" s="5">
        <f>Z36+AA36+AB36+AC36</f>
        <v>0</v>
      </c>
      <c r="Z36" s="5">
        <f>SUM(Z34)</f>
        <v>0</v>
      </c>
      <c r="AA36" s="5">
        <f>SUM(AA34)</f>
        <v>0</v>
      </c>
      <c r="AB36" s="5">
        <f>SUM(AB34)</f>
        <v>0</v>
      </c>
      <c r="AC36" s="5">
        <f>SUM(AC34)</f>
        <v>0</v>
      </c>
      <c r="AD36" s="5">
        <f>SUM(AD34+AD35)</f>
        <v>21533</v>
      </c>
      <c r="AE36" s="14">
        <f>E36+J36+O36+T36+Y36</f>
        <v>21533</v>
      </c>
    </row>
    <row r="37" spans="1:31" ht="39" customHeight="1">
      <c r="A37" s="67" t="s">
        <v>73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9"/>
      <c r="AE37" s="13"/>
    </row>
    <row r="38" spans="1:30" ht="69" customHeight="1">
      <c r="A38" s="41" t="s">
        <v>70</v>
      </c>
      <c r="B38" s="39" t="s">
        <v>25</v>
      </c>
      <c r="C38" s="18" t="s">
        <v>78</v>
      </c>
      <c r="D38" s="21" t="s">
        <v>63</v>
      </c>
      <c r="E38" s="5">
        <f>F38+G38+H38+I38</f>
        <v>289</v>
      </c>
      <c r="F38" s="6">
        <f>427-69-69</f>
        <v>289</v>
      </c>
      <c r="G38" s="6">
        <v>0</v>
      </c>
      <c r="H38" s="6">
        <v>0</v>
      </c>
      <c r="I38" s="6">
        <v>0</v>
      </c>
      <c r="J38" s="5">
        <f>K38+L38+M38+N38</f>
        <v>377</v>
      </c>
      <c r="K38" s="6">
        <f>0+377</f>
        <v>377</v>
      </c>
      <c r="L38" s="6">
        <v>0</v>
      </c>
      <c r="M38" s="6">
        <v>0</v>
      </c>
      <c r="N38" s="6">
        <v>0</v>
      </c>
      <c r="O38" s="5">
        <f>P38+Q38+R38+S38</f>
        <v>0</v>
      </c>
      <c r="P38" s="6">
        <v>0</v>
      </c>
      <c r="Q38" s="6">
        <v>0</v>
      </c>
      <c r="R38" s="6">
        <v>0</v>
      </c>
      <c r="S38" s="6">
        <v>0</v>
      </c>
      <c r="T38" s="5">
        <f>U38+V38+W38+X38</f>
        <v>719</v>
      </c>
      <c r="U38" s="6">
        <f>1062-343</f>
        <v>719</v>
      </c>
      <c r="V38" s="6">
        <v>0</v>
      </c>
      <c r="W38" s="6">
        <v>0</v>
      </c>
      <c r="X38" s="6">
        <v>0</v>
      </c>
      <c r="Y38" s="5">
        <f>Z38+AA38+AB38+AC38</f>
        <v>1062</v>
      </c>
      <c r="Z38" s="6">
        <v>1062</v>
      </c>
      <c r="AA38" s="6">
        <v>0</v>
      </c>
      <c r="AB38" s="6">
        <v>0</v>
      </c>
      <c r="AC38" s="6">
        <v>0</v>
      </c>
      <c r="AD38" s="5">
        <f>E38+J38+O38+T38+Y38</f>
        <v>2447</v>
      </c>
    </row>
    <row r="39" spans="1:30" ht="55.5" customHeight="1">
      <c r="A39" s="19" t="s">
        <v>71</v>
      </c>
      <c r="B39" s="20" t="s">
        <v>68</v>
      </c>
      <c r="C39" s="18" t="s">
        <v>79</v>
      </c>
      <c r="D39" s="18">
        <v>2023</v>
      </c>
      <c r="E39" s="5">
        <f>F39+G39+H39+I39</f>
        <v>0</v>
      </c>
      <c r="F39" s="6">
        <v>0</v>
      </c>
      <c r="G39" s="6">
        <v>0</v>
      </c>
      <c r="H39" s="6">
        <v>0</v>
      </c>
      <c r="I39" s="6">
        <v>0</v>
      </c>
      <c r="J39" s="5">
        <f>K39+L39+M39+N39</f>
        <v>0</v>
      </c>
      <c r="K39" s="6">
        <v>0</v>
      </c>
      <c r="L39" s="6">
        <v>0</v>
      </c>
      <c r="M39" s="6">
        <v>0</v>
      </c>
      <c r="N39" s="6">
        <v>0</v>
      </c>
      <c r="O39" s="5">
        <f>P39+Q39+R39+S39</f>
        <v>0</v>
      </c>
      <c r="P39" s="6">
        <v>0</v>
      </c>
      <c r="Q39" s="6">
        <v>0</v>
      </c>
      <c r="R39" s="6">
        <v>0</v>
      </c>
      <c r="S39" s="6">
        <v>0</v>
      </c>
      <c r="T39" s="5">
        <f>U39+V39+W39+X39</f>
        <v>0</v>
      </c>
      <c r="U39" s="6">
        <f>976-976</f>
        <v>0</v>
      </c>
      <c r="V39" s="6">
        <v>0</v>
      </c>
      <c r="W39" s="6">
        <v>0</v>
      </c>
      <c r="X39" s="6">
        <v>0</v>
      </c>
      <c r="Y39" s="5">
        <f>Z39+AA39+AB39+AC39</f>
        <v>976</v>
      </c>
      <c r="Z39" s="6">
        <f>0+976</f>
        <v>976</v>
      </c>
      <c r="AA39" s="6">
        <v>0</v>
      </c>
      <c r="AB39" s="6">
        <v>0</v>
      </c>
      <c r="AC39" s="6">
        <v>0</v>
      </c>
      <c r="AD39" s="5">
        <f>E39+J39+O39+T39+Y39</f>
        <v>976</v>
      </c>
    </row>
    <row r="40" spans="1:31" ht="42" customHeight="1">
      <c r="A40" s="46"/>
      <c r="B40" s="47" t="s">
        <v>67</v>
      </c>
      <c r="C40" s="52"/>
      <c r="D40" s="25"/>
      <c r="E40" s="5">
        <f>F40+G40+H40+I40</f>
        <v>289</v>
      </c>
      <c r="F40" s="5">
        <f>SUM(F38:F39)</f>
        <v>289</v>
      </c>
      <c r="G40" s="5">
        <f>SUM(G38:G39)</f>
        <v>0</v>
      </c>
      <c r="H40" s="5">
        <f>SUM(H38:H39)</f>
        <v>0</v>
      </c>
      <c r="I40" s="5">
        <f>SUM(I38:I39)</f>
        <v>0</v>
      </c>
      <c r="J40" s="5">
        <f>K40+L40+M40+N40</f>
        <v>377</v>
      </c>
      <c r="K40" s="5">
        <f>SUM(K38:K39)</f>
        <v>377</v>
      </c>
      <c r="L40" s="5">
        <f>SUM(L38:L39)</f>
        <v>0</v>
      </c>
      <c r="M40" s="5">
        <f>SUM(M38:M39)</f>
        <v>0</v>
      </c>
      <c r="N40" s="5">
        <f>SUM(N38:N39)</f>
        <v>0</v>
      </c>
      <c r="O40" s="5">
        <f>P40+Q40+R40+S40</f>
        <v>0</v>
      </c>
      <c r="P40" s="5">
        <f>SUM(P38:P39)</f>
        <v>0</v>
      </c>
      <c r="Q40" s="5">
        <f>SUM(Q38:Q39)</f>
        <v>0</v>
      </c>
      <c r="R40" s="5">
        <f>SUM(R38:R39)</f>
        <v>0</v>
      </c>
      <c r="S40" s="5">
        <f>SUM(S38:S39)</f>
        <v>0</v>
      </c>
      <c r="T40" s="5">
        <f>U40+V40+W40+X40</f>
        <v>719</v>
      </c>
      <c r="U40" s="5">
        <f>SUM(U38:U39)</f>
        <v>719</v>
      </c>
      <c r="V40" s="5">
        <f>SUM(V38:V39)</f>
        <v>0</v>
      </c>
      <c r="W40" s="5">
        <f>SUM(W38:W39)</f>
        <v>0</v>
      </c>
      <c r="X40" s="5">
        <f>SUM(X38:X39)</f>
        <v>0</v>
      </c>
      <c r="Y40" s="5">
        <f>Z40+AA40+AB40+AC40</f>
        <v>2038</v>
      </c>
      <c r="Z40" s="5">
        <f>SUM(Z38:Z39)</f>
        <v>2038</v>
      </c>
      <c r="AA40" s="5">
        <f>SUM(AA38:AA39)</f>
        <v>0</v>
      </c>
      <c r="AB40" s="5">
        <f>SUM(AB38:AB39)</f>
        <v>0</v>
      </c>
      <c r="AC40" s="5">
        <f>SUM(AC38:AC39)</f>
        <v>0</v>
      </c>
      <c r="AD40" s="5">
        <f>AD38+AD39</f>
        <v>3423</v>
      </c>
      <c r="AE40" s="14"/>
    </row>
    <row r="41" spans="1:31" ht="42" customHeight="1">
      <c r="A41" s="67" t="s">
        <v>88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9"/>
      <c r="AE41" s="14"/>
    </row>
    <row r="42" spans="1:31" ht="138" customHeight="1">
      <c r="A42" s="41" t="s">
        <v>89</v>
      </c>
      <c r="B42" s="42" t="s">
        <v>90</v>
      </c>
      <c r="C42" s="52"/>
      <c r="D42" s="21">
        <v>2020</v>
      </c>
      <c r="E42" s="5" t="s">
        <v>37</v>
      </c>
      <c r="F42" s="5" t="s">
        <v>37</v>
      </c>
      <c r="G42" s="5" t="s">
        <v>37</v>
      </c>
      <c r="H42" s="5" t="s">
        <v>37</v>
      </c>
      <c r="I42" s="5" t="s">
        <v>37</v>
      </c>
      <c r="J42" s="5">
        <f>J43+J44</f>
        <v>8465</v>
      </c>
      <c r="K42" s="6">
        <f>K43+K44</f>
        <v>1120</v>
      </c>
      <c r="L42" s="6">
        <f>L43+L44</f>
        <v>7345</v>
      </c>
      <c r="M42" s="6">
        <f>M43+M44</f>
        <v>0</v>
      </c>
      <c r="N42" s="6">
        <f>N43+N44</f>
        <v>0</v>
      </c>
      <c r="O42" s="5" t="s">
        <v>37</v>
      </c>
      <c r="P42" s="5" t="s">
        <v>37</v>
      </c>
      <c r="Q42" s="5" t="s">
        <v>37</v>
      </c>
      <c r="R42" s="5" t="s">
        <v>37</v>
      </c>
      <c r="S42" s="5" t="s">
        <v>37</v>
      </c>
      <c r="T42" s="5" t="s">
        <v>37</v>
      </c>
      <c r="U42" s="5" t="s">
        <v>37</v>
      </c>
      <c r="V42" s="5" t="s">
        <v>37</v>
      </c>
      <c r="W42" s="5" t="s">
        <v>37</v>
      </c>
      <c r="X42" s="5" t="s">
        <v>37</v>
      </c>
      <c r="Y42" s="5" t="s">
        <v>37</v>
      </c>
      <c r="Z42" s="5" t="s">
        <v>37</v>
      </c>
      <c r="AA42" s="5" t="s">
        <v>37</v>
      </c>
      <c r="AB42" s="5" t="s">
        <v>37</v>
      </c>
      <c r="AC42" s="5" t="s">
        <v>37</v>
      </c>
      <c r="AD42" s="5">
        <f>J42</f>
        <v>8465</v>
      </c>
      <c r="AE42" s="14"/>
    </row>
    <row r="43" spans="1:31" ht="88.5" customHeight="1">
      <c r="A43" s="45" t="s">
        <v>92</v>
      </c>
      <c r="B43" s="42" t="s">
        <v>86</v>
      </c>
      <c r="C43" s="18" t="s">
        <v>95</v>
      </c>
      <c r="D43" s="21">
        <v>2020</v>
      </c>
      <c r="E43" s="5" t="s">
        <v>37</v>
      </c>
      <c r="F43" s="5" t="s">
        <v>37</v>
      </c>
      <c r="G43" s="5" t="s">
        <v>37</v>
      </c>
      <c r="H43" s="5" t="s">
        <v>37</v>
      </c>
      <c r="I43" s="5" t="s">
        <v>37</v>
      </c>
      <c r="J43" s="5">
        <f>K43+L43+M43+N43</f>
        <v>3017</v>
      </c>
      <c r="K43" s="6">
        <f>309+211</f>
        <v>520</v>
      </c>
      <c r="L43" s="6">
        <v>2497</v>
      </c>
      <c r="M43" s="6">
        <v>0</v>
      </c>
      <c r="N43" s="6">
        <v>0</v>
      </c>
      <c r="O43" s="5" t="s">
        <v>37</v>
      </c>
      <c r="P43" s="5" t="s">
        <v>37</v>
      </c>
      <c r="Q43" s="5" t="s">
        <v>37</v>
      </c>
      <c r="R43" s="5" t="s">
        <v>37</v>
      </c>
      <c r="S43" s="5" t="s">
        <v>37</v>
      </c>
      <c r="T43" s="5" t="s">
        <v>37</v>
      </c>
      <c r="U43" s="5" t="s">
        <v>37</v>
      </c>
      <c r="V43" s="5" t="s">
        <v>37</v>
      </c>
      <c r="W43" s="5" t="s">
        <v>37</v>
      </c>
      <c r="X43" s="5" t="s">
        <v>37</v>
      </c>
      <c r="Y43" s="5" t="s">
        <v>37</v>
      </c>
      <c r="Z43" s="5" t="s">
        <v>37</v>
      </c>
      <c r="AA43" s="5" t="s">
        <v>37</v>
      </c>
      <c r="AB43" s="5" t="s">
        <v>37</v>
      </c>
      <c r="AC43" s="5" t="s">
        <v>37</v>
      </c>
      <c r="AD43" s="5">
        <f>J43</f>
        <v>3017</v>
      </c>
      <c r="AE43" s="14"/>
    </row>
    <row r="44" spans="1:31" ht="88.5" customHeight="1">
      <c r="A44" s="45" t="s">
        <v>91</v>
      </c>
      <c r="B44" s="42" t="s">
        <v>87</v>
      </c>
      <c r="C44" s="18" t="s">
        <v>93</v>
      </c>
      <c r="D44" s="21">
        <v>2020</v>
      </c>
      <c r="E44" s="5" t="s">
        <v>37</v>
      </c>
      <c r="F44" s="5" t="s">
        <v>37</v>
      </c>
      <c r="G44" s="5" t="s">
        <v>37</v>
      </c>
      <c r="H44" s="5" t="s">
        <v>37</v>
      </c>
      <c r="I44" s="5" t="s">
        <v>37</v>
      </c>
      <c r="J44" s="5">
        <f>K44+L44+M44+N44</f>
        <v>5448</v>
      </c>
      <c r="K44" s="6">
        <v>600</v>
      </c>
      <c r="L44" s="6">
        <v>4848</v>
      </c>
      <c r="M44" s="6">
        <v>0</v>
      </c>
      <c r="N44" s="6">
        <v>0</v>
      </c>
      <c r="O44" s="5" t="s">
        <v>37</v>
      </c>
      <c r="P44" s="5" t="s">
        <v>37</v>
      </c>
      <c r="Q44" s="5" t="s">
        <v>37</v>
      </c>
      <c r="R44" s="5" t="s">
        <v>37</v>
      </c>
      <c r="S44" s="5" t="s">
        <v>37</v>
      </c>
      <c r="T44" s="5" t="s">
        <v>37</v>
      </c>
      <c r="U44" s="5" t="s">
        <v>37</v>
      </c>
      <c r="V44" s="5" t="s">
        <v>37</v>
      </c>
      <c r="W44" s="5" t="s">
        <v>37</v>
      </c>
      <c r="X44" s="5" t="s">
        <v>37</v>
      </c>
      <c r="Y44" s="5" t="s">
        <v>37</v>
      </c>
      <c r="Z44" s="5" t="s">
        <v>37</v>
      </c>
      <c r="AA44" s="5" t="s">
        <v>37</v>
      </c>
      <c r="AB44" s="5" t="s">
        <v>37</v>
      </c>
      <c r="AC44" s="5" t="s">
        <v>37</v>
      </c>
      <c r="AD44" s="5">
        <f>J44</f>
        <v>5448</v>
      </c>
      <c r="AE44" s="14"/>
    </row>
    <row r="45" spans="1:31" ht="42" customHeight="1">
      <c r="A45" s="46"/>
      <c r="B45" s="47" t="s">
        <v>94</v>
      </c>
      <c r="C45" s="52"/>
      <c r="D45" s="25"/>
      <c r="E45" s="5" t="s">
        <v>37</v>
      </c>
      <c r="F45" s="5" t="s">
        <v>37</v>
      </c>
      <c r="G45" s="5" t="s">
        <v>37</v>
      </c>
      <c r="H45" s="5" t="s">
        <v>37</v>
      </c>
      <c r="I45" s="5" t="s">
        <v>37</v>
      </c>
      <c r="J45" s="5">
        <f>J42</f>
        <v>8465</v>
      </c>
      <c r="K45" s="5">
        <f>K42</f>
        <v>1120</v>
      </c>
      <c r="L45" s="5">
        <f>L42</f>
        <v>7345</v>
      </c>
      <c r="M45" s="5">
        <f>M42</f>
        <v>0</v>
      </c>
      <c r="N45" s="5">
        <f>N42</f>
        <v>0</v>
      </c>
      <c r="O45" s="5" t="s">
        <v>37</v>
      </c>
      <c r="P45" s="5" t="s">
        <v>37</v>
      </c>
      <c r="Q45" s="5" t="s">
        <v>37</v>
      </c>
      <c r="R45" s="5" t="s">
        <v>37</v>
      </c>
      <c r="S45" s="5" t="s">
        <v>37</v>
      </c>
      <c r="T45" s="5" t="s">
        <v>37</v>
      </c>
      <c r="U45" s="5" t="s">
        <v>37</v>
      </c>
      <c r="V45" s="5" t="s">
        <v>37</v>
      </c>
      <c r="W45" s="5" t="s">
        <v>37</v>
      </c>
      <c r="X45" s="5" t="s">
        <v>37</v>
      </c>
      <c r="Y45" s="5" t="s">
        <v>37</v>
      </c>
      <c r="Z45" s="5" t="s">
        <v>37</v>
      </c>
      <c r="AA45" s="5" t="s">
        <v>37</v>
      </c>
      <c r="AB45" s="5" t="s">
        <v>37</v>
      </c>
      <c r="AC45" s="5" t="s">
        <v>37</v>
      </c>
      <c r="AD45" s="5">
        <f>J45</f>
        <v>8465</v>
      </c>
      <c r="AE45" s="14"/>
    </row>
    <row r="46" spans="1:32" ht="45.75" customHeight="1">
      <c r="A46" s="66" t="s">
        <v>26</v>
      </c>
      <c r="B46" s="66"/>
      <c r="C46" s="25"/>
      <c r="D46" s="25"/>
      <c r="E46" s="5">
        <f>F46+G46+H46+I46</f>
        <v>14110</v>
      </c>
      <c r="F46" s="5">
        <f>F18+F26+F32+F36+F40</f>
        <v>9195</v>
      </c>
      <c r="G46" s="5">
        <f>G18+G26+G32+G36+G40</f>
        <v>4915</v>
      </c>
      <c r="H46" s="5">
        <f>H18+H26+H32+H36+H40</f>
        <v>0</v>
      </c>
      <c r="I46" s="5">
        <f>I18+I26+I32+I36+I40</f>
        <v>0</v>
      </c>
      <c r="J46" s="5">
        <f>K46+L46+M46+N46</f>
        <v>33592</v>
      </c>
      <c r="K46" s="5">
        <f>K18+K26+K32+K36+K40+K45</f>
        <v>13637</v>
      </c>
      <c r="L46" s="5">
        <f>L18+L26+L32+L36+L40+L45</f>
        <v>19955</v>
      </c>
      <c r="M46" s="5">
        <f>M18+M26+M32+M36+M40</f>
        <v>0</v>
      </c>
      <c r="N46" s="5">
        <f>N18+N26+N32+N36+N40</f>
        <v>0</v>
      </c>
      <c r="O46" s="5">
        <f>P46+Q46+R46+S46</f>
        <v>14605</v>
      </c>
      <c r="P46" s="5">
        <f>P18+P26+P32+P36+P40</f>
        <v>11020</v>
      </c>
      <c r="Q46" s="5">
        <f>Q18+Q26+Q32+Q36+Q40</f>
        <v>3585</v>
      </c>
      <c r="R46" s="5">
        <f>R18+R26+R32+R36+R40</f>
        <v>0</v>
      </c>
      <c r="S46" s="5">
        <f>S18+S26+S32+S36+S40</f>
        <v>0</v>
      </c>
      <c r="T46" s="5">
        <f>U46+V46+W46+X46</f>
        <v>20668</v>
      </c>
      <c r="U46" s="5">
        <f>U18+U26+U32+U36+U40</f>
        <v>17083</v>
      </c>
      <c r="V46" s="5">
        <f>V18+V26+V32+V36+V40</f>
        <v>3585</v>
      </c>
      <c r="W46" s="5">
        <f>W18+W26+W32+W36+W40</f>
        <v>0</v>
      </c>
      <c r="X46" s="5">
        <f>X18+X26+X32+X36+X40</f>
        <v>0</v>
      </c>
      <c r="Y46" s="5">
        <f>Z46+AA46+AB46+AC46</f>
        <v>14209</v>
      </c>
      <c r="Z46" s="5">
        <f>Z18+Z26+Z32+Z36+Z40</f>
        <v>14209</v>
      </c>
      <c r="AA46" s="5">
        <f>AA18+AA26+AA32+AA36+AA40</f>
        <v>0</v>
      </c>
      <c r="AB46" s="5">
        <f>AB18+AB26+AB32+AB36+AB40</f>
        <v>0</v>
      </c>
      <c r="AC46" s="5">
        <f>AC18+AC26+AC32+AC36+AC40</f>
        <v>0</v>
      </c>
      <c r="AD46" s="5">
        <f>AD18+AD26+AD32+AD36+AD40+AD45</f>
        <v>97184</v>
      </c>
      <c r="AE46" s="14"/>
      <c r="AF46" s="4"/>
    </row>
    <row r="47" spans="1:32" ht="20.25" customHeight="1" thickBot="1">
      <c r="A47" s="48"/>
      <c r="B47" s="48"/>
      <c r="C47" s="26"/>
      <c r="D47" s="26"/>
      <c r="E47" s="27"/>
      <c r="F47" s="27"/>
      <c r="G47" s="27"/>
      <c r="H47" s="27"/>
      <c r="I47" s="27"/>
      <c r="J47" s="27"/>
      <c r="K47" s="27"/>
      <c r="L47" s="54"/>
      <c r="M47" s="54"/>
      <c r="N47" s="54"/>
      <c r="O47" s="54"/>
      <c r="P47" s="54"/>
      <c r="Q47" s="54"/>
      <c r="R47" s="5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14"/>
      <c r="AF47" s="4"/>
    </row>
    <row r="48" spans="1:32" ht="24.75" customHeight="1">
      <c r="A48" s="48"/>
      <c r="B48" s="48"/>
      <c r="C48" s="26"/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4"/>
      <c r="AF48" s="4"/>
    </row>
    <row r="49" spans="1:31" ht="34.5" customHeight="1">
      <c r="A49" s="48"/>
      <c r="B49" s="48"/>
      <c r="C49" s="26"/>
      <c r="D49" s="2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>
        <f>F46+K46+P46+U46+Z46</f>
        <v>65144</v>
      </c>
      <c r="AE49" s="14"/>
    </row>
    <row r="50" spans="1:31" ht="34.5" customHeight="1">
      <c r="A50" s="49"/>
      <c r="B50" s="28"/>
      <c r="C50" s="28"/>
      <c r="D50" s="28"/>
      <c r="E50" s="28"/>
      <c r="F50" s="50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51">
        <f>G46+L46+Q46+V46</f>
        <v>32040</v>
      </c>
      <c r="AE50" s="15"/>
    </row>
    <row r="51" spans="1:31" ht="34.5" customHeight="1">
      <c r="A51" s="49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50"/>
      <c r="U51" s="28"/>
      <c r="V51" s="28"/>
      <c r="W51" s="28"/>
      <c r="X51" s="28"/>
      <c r="Y51" s="28"/>
      <c r="Z51" s="28"/>
      <c r="AA51" s="28"/>
      <c r="AB51" s="28"/>
      <c r="AC51" s="28"/>
      <c r="AD51" s="51">
        <f>AD49+AD50</f>
        <v>97184</v>
      </c>
      <c r="AE51" s="15"/>
    </row>
    <row r="52" spans="1:31" ht="12.75">
      <c r="A52" s="49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16"/>
    </row>
    <row r="53" spans="1:31" ht="12.75">
      <c r="A53" s="49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16"/>
    </row>
    <row r="54" spans="1:31" ht="12.75">
      <c r="A54" s="49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16"/>
    </row>
    <row r="55" spans="1:31" ht="12.75">
      <c r="A55" s="49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16"/>
    </row>
    <row r="56" spans="1:31" ht="12.75">
      <c r="A56" s="49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16"/>
    </row>
    <row r="57" spans="1:31" ht="12.75">
      <c r="A57" s="49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16"/>
    </row>
    <row r="58" spans="1:31" ht="12.75">
      <c r="A58" s="49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16"/>
    </row>
    <row r="59" spans="1:31" ht="12.75">
      <c r="A59" s="49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16"/>
    </row>
    <row r="60" spans="1:31" ht="12.75">
      <c r="A60" s="49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16"/>
    </row>
    <row r="61" spans="1:31" ht="12.75">
      <c r="A61" s="49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16"/>
    </row>
    <row r="62" spans="1:31" ht="12.75">
      <c r="A62" s="49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16"/>
    </row>
    <row r="63" spans="1:31" ht="12.75">
      <c r="A63" s="49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16"/>
    </row>
    <row r="64" spans="1:31" ht="12.75">
      <c r="A64" s="49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16"/>
    </row>
    <row r="65" spans="1:31" ht="12.75">
      <c r="A65" s="49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16"/>
    </row>
    <row r="66" spans="1:31" ht="12.75">
      <c r="A66" s="49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16"/>
    </row>
    <row r="67" spans="1:31" ht="12.75">
      <c r="A67" s="49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16"/>
    </row>
    <row r="68" spans="1:31" ht="12.75">
      <c r="A68" s="49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16"/>
    </row>
    <row r="69" spans="1:31" ht="12.75">
      <c r="A69" s="49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16"/>
    </row>
    <row r="70" spans="1:31" ht="12.75">
      <c r="A70" s="49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16"/>
    </row>
    <row r="71" spans="1:31" ht="12.75">
      <c r="A71" s="49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16"/>
    </row>
    <row r="72" spans="1:31" ht="12.75">
      <c r="A72" s="49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16"/>
    </row>
    <row r="73" spans="1:31" ht="12.75">
      <c r="A73" s="49"/>
      <c r="B73" s="28"/>
      <c r="C73" s="28"/>
      <c r="D73" s="28"/>
      <c r="E73" s="28"/>
      <c r="F73" s="28"/>
      <c r="G73" s="28"/>
      <c r="H73" s="28"/>
      <c r="I73" s="28"/>
      <c r="J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16"/>
    </row>
    <row r="74" spans="1:31" ht="12.75">
      <c r="A74" s="49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16"/>
    </row>
    <row r="75" spans="1:31" ht="12.75">
      <c r="A75" s="49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16"/>
    </row>
    <row r="76" spans="1:31" ht="12.75">
      <c r="A76" s="49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16"/>
    </row>
    <row r="77" spans="1:31" ht="12.75">
      <c r="A77" s="49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16"/>
    </row>
    <row r="78" spans="1:31" ht="12.75">
      <c r="A78" s="49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16"/>
    </row>
    <row r="79" spans="1:31" ht="12.75">
      <c r="A79" s="49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16"/>
    </row>
    <row r="80" spans="1:31" ht="12.75">
      <c r="A80" s="49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16"/>
    </row>
    <row r="81" spans="1:31" ht="12.75">
      <c r="A81" s="49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16"/>
    </row>
    <row r="82" spans="1:31" ht="12.75">
      <c r="A82" s="49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16"/>
    </row>
    <row r="83" spans="1:31" ht="12.75">
      <c r="A83" s="49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16"/>
    </row>
    <row r="84" spans="1:31" ht="12.75">
      <c r="A84" s="49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16"/>
    </row>
    <row r="85" spans="1:31" ht="12.75">
      <c r="A85" s="49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16"/>
    </row>
    <row r="86" spans="1:31" ht="12.75">
      <c r="A86" s="49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16"/>
    </row>
    <row r="87" spans="1:31" ht="12.75">
      <c r="A87" s="49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16"/>
    </row>
    <row r="88" spans="1:31" ht="12.75">
      <c r="A88" s="49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16"/>
    </row>
    <row r="89" spans="1:31" ht="12.75">
      <c r="A89" s="49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16"/>
    </row>
    <row r="90" spans="1:31" ht="12.75">
      <c r="A90" s="49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16"/>
    </row>
    <row r="91" spans="1:31" ht="12.75">
      <c r="A91" s="49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16"/>
    </row>
    <row r="92" spans="1:31" ht="12.75">
      <c r="A92" s="49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16"/>
    </row>
    <row r="93" spans="1:31" ht="12.75">
      <c r="A93" s="49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16"/>
    </row>
    <row r="94" spans="1:31" ht="12.75">
      <c r="A94" s="49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16"/>
    </row>
    <row r="95" spans="1:31" ht="12.75">
      <c r="A95" s="49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16"/>
    </row>
    <row r="96" spans="1:31" ht="12.75">
      <c r="A96" s="49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16"/>
    </row>
    <row r="97" spans="1:31" ht="12.75">
      <c r="A97" s="49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16"/>
    </row>
    <row r="98" spans="1:31" ht="12.75">
      <c r="A98" s="49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16"/>
    </row>
    <row r="99" spans="1:31" ht="12.75">
      <c r="A99" s="49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16"/>
    </row>
    <row r="100" spans="1:31" ht="12.75">
      <c r="A100" s="49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16"/>
    </row>
    <row r="101" spans="1:31" ht="12.75">
      <c r="A101" s="49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16"/>
    </row>
    <row r="102" spans="1:31" ht="12.75">
      <c r="A102" s="49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16"/>
    </row>
    <row r="103" spans="1:31" ht="12.75">
      <c r="A103" s="49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16"/>
    </row>
    <row r="104" spans="1:31" ht="12.75">
      <c r="A104" s="49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16"/>
    </row>
    <row r="105" spans="1:31" ht="12.75">
      <c r="A105" s="49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16"/>
    </row>
    <row r="106" spans="1:31" ht="12.75">
      <c r="A106" s="49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16"/>
    </row>
    <row r="107" spans="1:31" ht="12.75">
      <c r="A107" s="49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16"/>
    </row>
    <row r="108" spans="1:31" ht="12.75">
      <c r="A108" s="49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16"/>
    </row>
    <row r="109" spans="1:31" ht="12.75">
      <c r="A109" s="49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16"/>
    </row>
    <row r="110" spans="1:31" ht="12.75">
      <c r="A110" s="49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16"/>
    </row>
    <row r="111" spans="1:31" ht="12.75">
      <c r="A111" s="49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16"/>
    </row>
    <row r="112" spans="1:31" ht="12.75">
      <c r="A112" s="49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16"/>
    </row>
    <row r="113" spans="1:31" ht="12.75">
      <c r="A113" s="49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16"/>
    </row>
    <row r="114" spans="1:31" ht="12.75">
      <c r="A114" s="49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16"/>
    </row>
    <row r="115" spans="1:31" ht="12.75">
      <c r="A115" s="49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16"/>
    </row>
    <row r="116" spans="1:31" ht="12.75">
      <c r="A116" s="49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16"/>
    </row>
    <row r="117" spans="1:31" ht="12.75">
      <c r="A117" s="49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16"/>
    </row>
    <row r="118" spans="1:31" ht="12.75">
      <c r="A118" s="49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16"/>
    </row>
    <row r="119" spans="1:31" ht="12.75">
      <c r="A119" s="49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16"/>
    </row>
    <row r="120" spans="1:31" ht="12.75">
      <c r="A120" s="49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16"/>
    </row>
    <row r="121" spans="1:31" ht="12.75">
      <c r="A121" s="49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16"/>
    </row>
    <row r="122" spans="1:31" ht="12.75">
      <c r="A122" s="49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16"/>
    </row>
    <row r="123" spans="1:31" ht="12.75">
      <c r="A123" s="49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16"/>
    </row>
    <row r="124" spans="1:31" ht="12.75">
      <c r="A124" s="49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16"/>
    </row>
    <row r="125" spans="1:31" ht="12.75">
      <c r="A125" s="49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16"/>
    </row>
    <row r="126" spans="1:31" ht="12.75">
      <c r="A126" s="49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16"/>
    </row>
    <row r="127" spans="1:31" ht="12.75">
      <c r="A127" s="49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16"/>
    </row>
    <row r="128" spans="1:31" ht="12.75">
      <c r="A128" s="49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16"/>
    </row>
    <row r="129" spans="1:31" ht="12.75">
      <c r="A129" s="49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16"/>
    </row>
    <row r="130" spans="1:31" ht="12.75">
      <c r="A130" s="49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16"/>
    </row>
    <row r="131" spans="1:31" ht="12.75">
      <c r="A131" s="49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16"/>
    </row>
    <row r="132" spans="1:31" ht="12.75">
      <c r="A132" s="49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16"/>
    </row>
    <row r="133" spans="1:31" ht="12.75">
      <c r="A133" s="49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16"/>
    </row>
    <row r="134" spans="1:31" ht="12.75">
      <c r="A134" s="49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16"/>
    </row>
    <row r="135" spans="1:31" ht="12.75">
      <c r="A135" s="49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16"/>
    </row>
    <row r="136" spans="1:31" ht="12.75">
      <c r="A136" s="49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16"/>
    </row>
    <row r="137" spans="1:31" ht="12.75">
      <c r="A137" s="49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16"/>
    </row>
    <row r="138" spans="1:31" ht="12.75">
      <c r="A138" s="49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16"/>
    </row>
    <row r="139" spans="1:31" ht="12.75">
      <c r="A139" s="49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16"/>
    </row>
    <row r="140" spans="1:31" ht="12.75">
      <c r="A140" s="49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16"/>
    </row>
    <row r="141" spans="1:31" ht="12.75">
      <c r="A141" s="49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16"/>
    </row>
    <row r="142" spans="1:31" ht="12.75">
      <c r="A142" s="49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16"/>
    </row>
    <row r="143" spans="1:31" ht="12.75">
      <c r="A143" s="49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16"/>
    </row>
    <row r="144" spans="1:31" ht="12.75">
      <c r="A144" s="49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16"/>
    </row>
    <row r="145" spans="1:31" ht="12.75">
      <c r="A145" s="49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16"/>
    </row>
    <row r="146" spans="1:31" ht="12.75">
      <c r="A146" s="49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16"/>
    </row>
    <row r="147" spans="1:31" ht="12.75">
      <c r="A147" s="49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16"/>
    </row>
    <row r="148" spans="1:31" ht="12.75">
      <c r="A148" s="49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16"/>
    </row>
    <row r="149" spans="1:31" ht="12.75">
      <c r="A149" s="49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16"/>
    </row>
    <row r="150" spans="1:31" ht="12.75">
      <c r="A150" s="49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16"/>
    </row>
    <row r="151" spans="1:31" ht="12.75">
      <c r="A151" s="49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16"/>
    </row>
    <row r="152" spans="1:31" ht="12.75">
      <c r="A152" s="49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16"/>
    </row>
    <row r="153" spans="1:31" ht="12.75">
      <c r="A153" s="49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16"/>
    </row>
    <row r="154" spans="1:31" ht="12.75">
      <c r="A154" s="49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16"/>
    </row>
    <row r="155" spans="1:31" ht="12.75">
      <c r="A155" s="49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16"/>
    </row>
    <row r="156" spans="1:31" ht="12.75">
      <c r="A156" s="49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16"/>
    </row>
    <row r="157" spans="1:31" ht="12.75">
      <c r="A157" s="49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16"/>
    </row>
    <row r="158" spans="1:31" ht="12.75">
      <c r="A158" s="49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16"/>
    </row>
    <row r="159" spans="1:31" ht="12.75">
      <c r="A159" s="49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16"/>
    </row>
    <row r="160" spans="1:31" ht="12.75">
      <c r="A160" s="49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16"/>
    </row>
    <row r="161" spans="1:31" ht="12.75">
      <c r="A161" s="49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16"/>
    </row>
    <row r="162" spans="1:31" ht="12.75">
      <c r="A162" s="49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16"/>
    </row>
    <row r="163" spans="1:31" ht="12.75">
      <c r="A163" s="49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16"/>
    </row>
    <row r="164" spans="1:31" ht="12.75">
      <c r="A164" s="49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16"/>
    </row>
    <row r="165" spans="1:31" ht="12.75">
      <c r="A165" s="49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16"/>
    </row>
    <row r="166" spans="1:31" ht="12.75">
      <c r="A166" s="49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16"/>
    </row>
    <row r="167" spans="1:31" ht="12.75">
      <c r="A167" s="49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16"/>
    </row>
    <row r="168" spans="1:31" ht="12.75">
      <c r="A168" s="49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16"/>
    </row>
    <row r="169" spans="1:31" ht="12.75">
      <c r="A169" s="49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16"/>
    </row>
    <row r="170" spans="1:31" ht="12.75">
      <c r="A170" s="49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16"/>
    </row>
    <row r="171" spans="1:31" ht="12.75">
      <c r="A171" s="49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16"/>
    </row>
    <row r="172" spans="1:31" ht="12.75">
      <c r="A172" s="49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16"/>
    </row>
    <row r="173" spans="1:31" ht="12.75">
      <c r="A173" s="49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16"/>
    </row>
    <row r="174" spans="1:31" ht="12.75">
      <c r="A174" s="49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16"/>
    </row>
    <row r="175" spans="1:31" ht="12.75">
      <c r="A175" s="49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16"/>
    </row>
    <row r="176" spans="1:31" ht="12.75">
      <c r="A176" s="49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16"/>
    </row>
    <row r="177" spans="1:31" ht="12.75">
      <c r="A177" s="49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16"/>
    </row>
    <row r="178" spans="1:31" ht="12.75">
      <c r="A178" s="49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16"/>
    </row>
    <row r="179" spans="1:31" ht="12.75">
      <c r="A179" s="49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16"/>
    </row>
    <row r="180" spans="1:31" ht="12.75">
      <c r="A180" s="49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16"/>
    </row>
    <row r="181" spans="1:31" ht="12.75">
      <c r="A181" s="49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16"/>
    </row>
    <row r="182" spans="1:31" ht="12.75">
      <c r="A182" s="49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16"/>
    </row>
    <row r="183" spans="1:31" ht="12.75">
      <c r="A183" s="49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16"/>
    </row>
    <row r="184" spans="1:31" ht="12.75">
      <c r="A184" s="49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16"/>
    </row>
    <row r="185" spans="1:31" ht="12.75">
      <c r="A185" s="49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16"/>
    </row>
    <row r="186" spans="1:31" ht="12.75">
      <c r="A186" s="49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16"/>
    </row>
    <row r="187" spans="1:31" ht="12.75">
      <c r="A187" s="49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16"/>
    </row>
    <row r="188" spans="1:31" ht="12.75">
      <c r="A188" s="49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16"/>
    </row>
    <row r="189" spans="1:31" ht="12.75">
      <c r="A189" s="49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16"/>
    </row>
    <row r="190" spans="1:31" ht="12.75">
      <c r="A190" s="49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16"/>
    </row>
    <row r="191" spans="1:31" ht="12.75">
      <c r="A191" s="49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16"/>
    </row>
    <row r="192" spans="1:31" ht="12.75">
      <c r="A192" s="49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16"/>
    </row>
    <row r="193" spans="1:31" ht="12.75">
      <c r="A193" s="49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16"/>
    </row>
    <row r="194" spans="1:31" ht="12.75">
      <c r="A194" s="49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16"/>
    </row>
    <row r="195" spans="1:31" ht="12.75">
      <c r="A195" s="49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16"/>
    </row>
    <row r="196" spans="1:31" ht="12.75">
      <c r="A196" s="49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16"/>
    </row>
    <row r="197" spans="1:31" ht="12.75">
      <c r="A197" s="49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16"/>
    </row>
    <row r="198" spans="1:31" ht="12.75">
      <c r="A198" s="49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16"/>
    </row>
    <row r="199" spans="1:31" ht="12.75">
      <c r="A199" s="49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16"/>
    </row>
    <row r="200" spans="1:31" ht="12.75">
      <c r="A200" s="49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16"/>
    </row>
    <row r="201" spans="1:31" ht="12.75">
      <c r="A201" s="49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16"/>
    </row>
    <row r="202" spans="1:31" ht="12.75">
      <c r="A202" s="49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16"/>
    </row>
    <row r="203" spans="1:31" ht="12.75">
      <c r="A203" s="49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16"/>
    </row>
    <row r="204" spans="1:31" ht="12.75">
      <c r="A204" s="49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16"/>
    </row>
    <row r="205" spans="1:31" ht="12.75">
      <c r="A205" s="49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16"/>
    </row>
    <row r="206" spans="1:31" ht="12.75">
      <c r="A206" s="49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16"/>
    </row>
    <row r="207" spans="1:31" ht="12.75">
      <c r="A207" s="49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16"/>
    </row>
    <row r="208" spans="1:31" ht="12.75">
      <c r="A208" s="49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16"/>
    </row>
    <row r="209" spans="1:31" ht="12.75">
      <c r="A209" s="49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16"/>
    </row>
    <row r="210" spans="1:31" ht="12.75">
      <c r="A210" s="49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16"/>
    </row>
    <row r="211" spans="1:31" ht="12.75">
      <c r="A211" s="49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16"/>
    </row>
    <row r="212" spans="1:31" ht="12.75">
      <c r="A212" s="49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16"/>
    </row>
    <row r="213" spans="1:31" ht="12.75">
      <c r="A213" s="49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16"/>
    </row>
  </sheetData>
  <sheetProtection/>
  <mergeCells count="37">
    <mergeCell ref="A41:AD41"/>
    <mergeCell ref="A6:A8"/>
    <mergeCell ref="B6:B8"/>
    <mergeCell ref="E7:I7"/>
    <mergeCell ref="T7:X7"/>
    <mergeCell ref="O7:S7"/>
    <mergeCell ref="Y6:AD6"/>
    <mergeCell ref="E6:N6"/>
    <mergeCell ref="D6:D8"/>
    <mergeCell ref="O6:X6"/>
    <mergeCell ref="AD7:AD8"/>
    <mergeCell ref="Y1:AD1"/>
    <mergeCell ref="Y2:AD2"/>
    <mergeCell ref="Y4:AD4"/>
    <mergeCell ref="Y3:AD3"/>
    <mergeCell ref="A5:AD5"/>
    <mergeCell ref="J7:N7"/>
    <mergeCell ref="A46:B46"/>
    <mergeCell ref="A19:AD19"/>
    <mergeCell ref="A33:AD33"/>
    <mergeCell ref="A32:B32"/>
    <mergeCell ref="A27:AD27"/>
    <mergeCell ref="A18:B18"/>
    <mergeCell ref="A37:AD37"/>
    <mergeCell ref="A26:B26"/>
    <mergeCell ref="J23:N23"/>
    <mergeCell ref="O23:S23"/>
    <mergeCell ref="T23:X23"/>
    <mergeCell ref="Y23:AC23"/>
    <mergeCell ref="A10:AD10"/>
    <mergeCell ref="C6:C8"/>
    <mergeCell ref="Y7:AC7"/>
    <mergeCell ref="A11:AD11"/>
    <mergeCell ref="J14:N14"/>
    <mergeCell ref="O14:S14"/>
    <mergeCell ref="T14:X14"/>
    <mergeCell ref="Y14:AC14"/>
  </mergeCells>
  <hyperlinks>
    <hyperlink ref="A18" location="P77" display="P77"/>
  </hyperlinks>
  <printOptions verticalCentered="1"/>
  <pageMargins left="0.15748031496062992" right="0.15748031496062992" top="0.5511811023622047" bottom="0.31496062992125984" header="0.31496062992125984" footer="0.2362204724409449"/>
  <pageSetup firstPageNumber="3" useFirstPageNumber="1" horizontalDpi="600" verticalDpi="600" orientation="landscape" paperSize="9" scale="40" r:id="rId2"/>
  <headerFooter>
    <oddHeader>&amp;C&amp;"Times New Roman,обычный"&amp;18&amp;P</oddHeader>
    <firstHeader>&amp;R&amp;"Times New Roman,обычный"&amp;10Приложение  № 1
к  постановлению мэрии
от               №
Приложение 1
к муниципальной программе "Охрана, защита и воспроизводство лесов, расположенных в границах городского округа Тольятти, на 2014-2018 годы"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Рогачева Елена Евгеньевна</cp:lastModifiedBy>
  <cp:lastPrinted>2020-12-10T07:11:27Z</cp:lastPrinted>
  <dcterms:created xsi:type="dcterms:W3CDTF">2013-08-30T10:11:22Z</dcterms:created>
  <dcterms:modified xsi:type="dcterms:W3CDTF">2020-12-26T05:07:40Z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