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Лист1!$A$1:$J$90</definedName>
  </definedNames>
  <calcPr calcId="125725"/>
</workbook>
</file>

<file path=xl/calcChain.xml><?xml version="1.0" encoding="utf-8"?>
<calcChain xmlns="http://schemas.openxmlformats.org/spreadsheetml/2006/main">
  <c r="D83" i="1"/>
  <c r="E84"/>
  <c r="E86"/>
  <c r="E83" s="1"/>
  <c r="E80" l="1"/>
  <c r="E74"/>
  <c r="E73"/>
  <c r="E68"/>
  <c r="E67"/>
  <c r="E64"/>
  <c r="E63"/>
  <c r="E59"/>
  <c r="E57"/>
  <c r="E53"/>
  <c r="E45"/>
  <c r="E44"/>
  <c r="E43"/>
  <c r="E42"/>
  <c r="E38"/>
  <c r="E37"/>
  <c r="E33"/>
  <c r="E31"/>
  <c r="E30"/>
  <c r="E29"/>
  <c r="E24"/>
  <c r="E16"/>
  <c r="E15"/>
  <c r="E11"/>
  <c r="G80" l="1"/>
  <c r="I68"/>
  <c r="I67"/>
  <c r="I66"/>
  <c r="I65"/>
  <c r="I64"/>
  <c r="I63"/>
  <c r="G68"/>
  <c r="G67"/>
  <c r="G66"/>
  <c r="G65"/>
  <c r="G64"/>
  <c r="G63"/>
  <c r="G57"/>
  <c r="I43"/>
  <c r="G43"/>
  <c r="I42"/>
  <c r="G42"/>
  <c r="F39"/>
  <c r="I38" l="1"/>
  <c r="G38"/>
  <c r="G33"/>
  <c r="G29"/>
  <c r="G16"/>
  <c r="I15"/>
  <c r="G15"/>
  <c r="I11"/>
  <c r="G11"/>
  <c r="I73"/>
  <c r="G73"/>
  <c r="E34"/>
  <c r="E82" l="1"/>
  <c r="E81"/>
  <c r="E25" l="1"/>
  <c r="E35"/>
  <c r="G47"/>
  <c r="E47"/>
  <c r="G50"/>
  <c r="E50"/>
  <c r="E76"/>
  <c r="G37"/>
  <c r="I74"/>
  <c r="G74"/>
  <c r="I82"/>
  <c r="G82"/>
  <c r="I83"/>
  <c r="G83"/>
  <c r="G81"/>
  <c r="E14"/>
  <c r="G30"/>
  <c r="E66"/>
  <c r="I40"/>
  <c r="G40"/>
  <c r="E40"/>
  <c r="G31"/>
  <c r="E65"/>
  <c r="E87"/>
  <c r="G87"/>
  <c r="H87"/>
  <c r="I87"/>
  <c r="E10"/>
  <c r="D10"/>
  <c r="D13"/>
  <c r="D17"/>
  <c r="D22"/>
  <c r="D28"/>
  <c r="D32"/>
  <c r="D39"/>
  <c r="D48"/>
  <c r="D51"/>
  <c r="D54"/>
  <c r="D56"/>
  <c r="D69"/>
  <c r="D61" s="1"/>
  <c r="D77"/>
  <c r="D46" l="1"/>
  <c r="D90" s="1"/>
  <c r="G13"/>
  <c r="G28" l="1"/>
  <c r="G56" l="1"/>
  <c r="E17" l="1"/>
  <c r="E22" l="1"/>
  <c r="E51" l="1"/>
  <c r="E48" l="1"/>
  <c r="E39" l="1"/>
  <c r="E32" l="1"/>
  <c r="E28"/>
  <c r="E13"/>
  <c r="I56" l="1"/>
  <c r="I54"/>
  <c r="G54"/>
  <c r="E56"/>
  <c r="E54"/>
  <c r="E46" l="1"/>
  <c r="I77"/>
  <c r="I69"/>
  <c r="I61" s="1"/>
  <c r="I28"/>
  <c r="I10"/>
  <c r="I39"/>
  <c r="G77"/>
  <c r="G51"/>
  <c r="G22"/>
  <c r="I17"/>
  <c r="I13"/>
  <c r="G10"/>
  <c r="G69"/>
  <c r="G61" s="1"/>
  <c r="I22"/>
  <c r="I51"/>
  <c r="E77"/>
  <c r="G17"/>
  <c r="G39"/>
  <c r="I32"/>
  <c r="G32"/>
  <c r="I48"/>
  <c r="E69"/>
  <c r="E61" s="1"/>
  <c r="E90" s="1"/>
  <c r="G48"/>
  <c r="H22"/>
  <c r="F22"/>
  <c r="G46" l="1"/>
  <c r="G90" s="1"/>
  <c r="I46"/>
  <c r="I90" s="1"/>
  <c r="H77"/>
  <c r="F77"/>
  <c r="H54" l="1"/>
  <c r="H69" l="1"/>
  <c r="H56"/>
  <c r="F56"/>
  <c r="H10"/>
  <c r="F10"/>
  <c r="H61" l="1"/>
  <c r="F69" l="1"/>
  <c r="H51"/>
  <c r="H32"/>
  <c r="H28"/>
  <c r="H17"/>
  <c r="H13"/>
  <c r="F17"/>
  <c r="F13"/>
  <c r="F28"/>
  <c r="F51"/>
  <c r="F61" l="1"/>
  <c r="H39"/>
  <c r="H48"/>
  <c r="F48"/>
  <c r="F32"/>
  <c r="H46" l="1"/>
  <c r="H90" s="1"/>
  <c r="F46"/>
  <c r="F90" s="1"/>
</calcChain>
</file>

<file path=xl/sharedStrings.xml><?xml version="1.0" encoding="utf-8"?>
<sst xmlns="http://schemas.openxmlformats.org/spreadsheetml/2006/main" count="108" uniqueCount="106">
  <si>
    <t>№ п/п</t>
  </si>
  <si>
    <t>Наименование программы</t>
  </si>
  <si>
    <t>Сумма, тыс. руб.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</si>
  <si>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</si>
  <si>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</si>
  <si>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</si>
  <si>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</si>
  <si>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</si>
  <si>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</si>
  <si>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</si>
  <si>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</si>
  <si>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</si>
  <si>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</si>
  <si>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</si>
  <si>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</si>
  <si>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</si>
  <si>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</si>
  <si>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</si>
  <si>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</si>
  <si>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</si>
  <si>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</si>
  <si>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</si>
  <si>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</si>
  <si>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</si>
  <si>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</si>
  <si>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</si>
  <si>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</si>
  <si>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</si>
  <si>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</si>
  <si>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</si>
  <si>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</si>
  <si>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</si>
  <si>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</si>
  <si>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</si>
  <si>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</si>
  <si>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</si>
  <si>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</si>
  <si>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</si>
  <si>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</si>
  <si>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</si>
  <si>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</si>
  <si>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</si>
  <si>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</si>
  <si>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</si>
  <si>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</si>
  <si>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</si>
  <si>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</si>
  <si>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</si>
  <si>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</si>
  <si>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</si>
  <si>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</si>
  <si>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</si>
  <si>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</si>
  <si>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</si>
  <si>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</si>
  <si>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</si>
  <si>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</si>
  <si>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</si>
  <si>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</si>
  <si>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</si>
  <si>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</si>
  <si>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</si>
  <si>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</si>
  <si>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</si>
  <si>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</si>
  <si>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</si>
  <si>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</si>
  <si>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</si>
  <si>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</si>
  <si>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</si>
  <si>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</si>
  <si>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</si>
  <si>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</si>
  <si>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</si>
  <si>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</si>
  <si>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</si>
  <si>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</si>
  <si>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</si>
  <si>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</si>
  <si>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</si>
  <si>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</si>
  <si>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</si>
  <si>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</si>
  <si>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</si>
  <si>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</si>
  <si>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</si>
  <si>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</si>
  <si>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</si>
  <si>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</si>
  <si>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</si>
  <si>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</si>
  <si>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220-221</t>
  </si>
  <si>
    <t>340</t>
  </si>
  <si>
    <t>27.</t>
  </si>
  <si>
    <t>Муниципальная программа «Формирование современной городской среды на 2018-2022 годы»</t>
  </si>
  <si>
    <t>Муниципальная программа «Тольятти - чистый город» на 2015-2019 годы</t>
  </si>
  <si>
    <t xml:space="preserve">к решению Думы </t>
  </si>
  <si>
    <t>от_______ № ______</t>
  </si>
  <si>
    <t>2021 год</t>
  </si>
  <si>
    <t>Муниципальная программа «Культура Тольятти (2019-2023гг.)»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</si>
  <si>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</si>
  <si>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</si>
  <si>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Приложение 12</t>
  </si>
  <si>
    <t>Муниципальная программа  «Профилактика наркомании населения городского округа Тольятти на 2019-2023 годы»</t>
  </si>
  <si>
    <t>ПЕРЕЧЕНЬ МУНИЦИПАЛЬНЫХ ПРОГРАММ, ПОДЛЕЖАЩИХ ФИНАНСИРОВАНИЮ ИЗ БЮДЖЕТА ГОРОДСКОГО ОКРУГА ТОЛЬЯТТИ, НА 2019 ГОД И ПЛАНОВЫЙ ПЕРИОД 2020 И 2021 ГОДОВ</t>
  </si>
  <si>
    <t>2 чтение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</si>
</sst>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4" fillId="0" borderId="0" xfId="1" applyNumberFormat="1" applyFont="1" applyFill="1" applyAlignment="1"/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3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11"/>
  <sheetViews>
    <sheetView showZeros="0" tabSelected="1" view="pageBreakPreview" topLeftCell="B10" zoomScaleNormal="100" zoomScaleSheetLayoutView="100" workbookViewId="0">
      <selection activeCell="C100" sqref="C100"/>
    </sheetView>
  </sheetViews>
  <sheetFormatPr defaultColWidth="9.140625" defaultRowHeight="15"/>
  <cols>
    <col min="1" max="1" width="5.42578125" style="20" hidden="1" customWidth="1"/>
    <col min="2" max="2" width="5.42578125" style="25" customWidth="1"/>
    <col min="3" max="3" width="54" style="8" customWidth="1"/>
    <col min="4" max="4" width="12" style="8" hidden="1" customWidth="1"/>
    <col min="5" max="5" width="14.5703125" style="45" customWidth="1"/>
    <col min="6" max="6" width="14.85546875" style="45" hidden="1" customWidth="1"/>
    <col min="7" max="7" width="14.5703125" style="8" customWidth="1"/>
    <col min="8" max="8" width="14.7109375" style="8" hidden="1" customWidth="1"/>
    <col min="9" max="9" width="14.5703125" style="8" customWidth="1"/>
    <col min="10" max="10" width="2.5703125" style="8" customWidth="1"/>
    <col min="11" max="11" width="9.140625" style="8"/>
    <col min="12" max="12" width="10.140625" style="8" bestFit="1" customWidth="1"/>
    <col min="13" max="16384" width="9.140625" style="8"/>
  </cols>
  <sheetData>
    <row r="1" spans="1:35" ht="15.75">
      <c r="B1" s="54" t="s">
        <v>102</v>
      </c>
      <c r="C1" s="54"/>
      <c r="D1" s="54"/>
      <c r="E1" s="54"/>
      <c r="F1" s="54"/>
      <c r="G1" s="54"/>
      <c r="H1" s="54"/>
      <c r="I1" s="54"/>
    </row>
    <row r="2" spans="1:35" ht="15.75">
      <c r="B2" s="54" t="s">
        <v>96</v>
      </c>
      <c r="C2" s="54"/>
      <c r="D2" s="54"/>
      <c r="E2" s="54"/>
      <c r="F2" s="54"/>
      <c r="G2" s="54"/>
      <c r="H2" s="54"/>
      <c r="I2" s="54"/>
    </row>
    <row r="3" spans="1:35" ht="15.75">
      <c r="B3" s="54" t="s">
        <v>97</v>
      </c>
      <c r="C3" s="54"/>
      <c r="D3" s="54"/>
      <c r="E3" s="54"/>
      <c r="F3" s="54"/>
      <c r="G3" s="54"/>
      <c r="H3" s="54"/>
      <c r="I3" s="54"/>
    </row>
    <row r="4" spans="1:35" ht="15.75">
      <c r="A4" s="14"/>
      <c r="B4" s="31"/>
      <c r="C4" s="31"/>
      <c r="D4" s="31"/>
      <c r="E4" s="36"/>
      <c r="F4" s="36"/>
      <c r="G4" s="31"/>
      <c r="H4" s="31"/>
      <c r="I4" s="31"/>
    </row>
    <row r="5" spans="1:35" ht="15.75">
      <c r="A5" s="31"/>
      <c r="B5" s="31"/>
      <c r="C5" s="31"/>
      <c r="D5" s="31"/>
      <c r="E5" s="36"/>
      <c r="F5" s="36"/>
      <c r="G5" s="31"/>
      <c r="H5" s="31"/>
      <c r="I5" s="31"/>
    </row>
    <row r="6" spans="1:35" s="7" customFormat="1" ht="72.75" customHeight="1">
      <c r="A6" s="55" t="s">
        <v>104</v>
      </c>
      <c r="B6" s="55"/>
      <c r="C6" s="55"/>
      <c r="D6" s="55"/>
      <c r="E6" s="55"/>
      <c r="F6" s="55"/>
      <c r="G6" s="55"/>
      <c r="H6" s="55"/>
      <c r="I6" s="55"/>
    </row>
    <row r="7" spans="1:35" ht="18.75">
      <c r="A7" s="2"/>
      <c r="B7" s="32"/>
      <c r="C7" s="32"/>
      <c r="D7" s="32"/>
      <c r="E7" s="48"/>
      <c r="F7" s="37"/>
      <c r="G7" s="17"/>
      <c r="H7" s="32"/>
      <c r="I7" s="17"/>
    </row>
    <row r="8" spans="1:35" ht="23.25" customHeight="1">
      <c r="A8" s="62"/>
      <c r="B8" s="63" t="s">
        <v>0</v>
      </c>
      <c r="C8" s="63" t="s">
        <v>1</v>
      </c>
      <c r="D8" s="64" t="s">
        <v>2</v>
      </c>
      <c r="E8" s="65"/>
      <c r="F8" s="65"/>
      <c r="G8" s="65"/>
      <c r="H8" s="65"/>
      <c r="I8" s="66"/>
    </row>
    <row r="9" spans="1:35" ht="58.5" customHeight="1">
      <c r="A9" s="62"/>
      <c r="B9" s="63"/>
      <c r="C9" s="63"/>
      <c r="D9" s="13" t="s">
        <v>105</v>
      </c>
      <c r="E9" s="38" t="s">
        <v>10</v>
      </c>
      <c r="F9" s="38" t="s">
        <v>105</v>
      </c>
      <c r="G9" s="13" t="s">
        <v>87</v>
      </c>
      <c r="H9" s="13" t="s">
        <v>105</v>
      </c>
      <c r="I9" s="52" t="s">
        <v>98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ht="30.75" customHeight="1">
      <c r="A10" s="33" t="s">
        <v>26</v>
      </c>
      <c r="B10" s="11" t="s">
        <v>56</v>
      </c>
      <c r="C10" s="3" t="s">
        <v>99</v>
      </c>
      <c r="D10" s="4">
        <f t="shared" ref="D10:F10" si="0">D11+D12</f>
        <v>61009</v>
      </c>
      <c r="E10" s="39">
        <f>E11+E12</f>
        <v>834731</v>
      </c>
      <c r="F10" s="39">
        <f t="shared" si="0"/>
        <v>4034</v>
      </c>
      <c r="G10" s="4">
        <f t="shared" ref="G10" si="1">G11+G12</f>
        <v>768895</v>
      </c>
      <c r="H10" s="4">
        <f>H11+H12</f>
        <v>4034</v>
      </c>
      <c r="I10" s="4">
        <f t="shared" ref="I10" si="2">I11+I12</f>
        <v>768895</v>
      </c>
      <c r="J10" s="26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1:35" ht="28.5" hidden="1" customHeight="1">
      <c r="A11" s="33"/>
      <c r="B11" s="11"/>
      <c r="C11" s="34">
        <v>912</v>
      </c>
      <c r="D11" s="10">
        <v>61009</v>
      </c>
      <c r="E11" s="40">
        <f>773722+D11</f>
        <v>834731</v>
      </c>
      <c r="F11" s="40">
        <v>4034</v>
      </c>
      <c r="G11" s="10">
        <f>520915+243946+F11</f>
        <v>768895</v>
      </c>
      <c r="H11" s="10">
        <v>4034</v>
      </c>
      <c r="I11" s="10">
        <f>520915+243946+H11</f>
        <v>768895</v>
      </c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ht="29.25" hidden="1" customHeight="1">
      <c r="A12" s="33"/>
      <c r="B12" s="11"/>
      <c r="C12" s="34">
        <v>914</v>
      </c>
      <c r="D12" s="10"/>
      <c r="E12" s="40"/>
      <c r="F12" s="40">
        <v>0</v>
      </c>
      <c r="G12" s="10"/>
      <c r="H12" s="10">
        <v>0</v>
      </c>
      <c r="I12" s="10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</row>
    <row r="13" spans="1:35" ht="59.25" customHeight="1">
      <c r="A13" s="33" t="s">
        <v>27</v>
      </c>
      <c r="B13" s="11" t="s">
        <v>57</v>
      </c>
      <c r="C13" s="3" t="s">
        <v>11</v>
      </c>
      <c r="D13" s="4">
        <f t="shared" ref="D13" si="3">D14+D15</f>
        <v>24785</v>
      </c>
      <c r="E13" s="39">
        <f>E14+E15</f>
        <v>555634</v>
      </c>
      <c r="F13" s="39">
        <f t="shared" ref="F13" si="4">F14+F15</f>
        <v>7112</v>
      </c>
      <c r="G13" s="4">
        <f>G14+G15</f>
        <v>526873</v>
      </c>
      <c r="H13" s="4">
        <f t="shared" ref="H13" si="5">H14+H15</f>
        <v>7112</v>
      </c>
      <c r="I13" s="4">
        <f>I14+I15</f>
        <v>526979</v>
      </c>
      <c r="J13" s="21"/>
      <c r="K13" s="21"/>
      <c r="L13" s="26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5" hidden="1">
      <c r="A14" s="56"/>
      <c r="B14" s="59"/>
      <c r="C14" s="34">
        <v>914</v>
      </c>
      <c r="D14" s="10">
        <v>0</v>
      </c>
      <c r="E14" s="40">
        <f>1775+2391</f>
        <v>4166</v>
      </c>
      <c r="F14" s="40">
        <v>0</v>
      </c>
      <c r="G14" s="10">
        <v>2608</v>
      </c>
      <c r="H14" s="10">
        <v>0</v>
      </c>
      <c r="I14" s="10">
        <v>2714</v>
      </c>
    </row>
    <row r="15" spans="1:35" ht="27.75" hidden="1" customHeight="1">
      <c r="A15" s="58"/>
      <c r="B15" s="61"/>
      <c r="C15" s="34">
        <v>917</v>
      </c>
      <c r="D15" s="10">
        <v>24785</v>
      </c>
      <c r="E15" s="40">
        <f>526683+D15</f>
        <v>551468</v>
      </c>
      <c r="F15" s="40">
        <v>7112</v>
      </c>
      <c r="G15" s="10">
        <f>476087+41066+F15</f>
        <v>524265</v>
      </c>
      <c r="H15" s="10">
        <v>7112</v>
      </c>
      <c r="I15" s="10">
        <f>476087+41066+H15</f>
        <v>524265</v>
      </c>
    </row>
    <row r="16" spans="1:35" ht="49.5" customHeight="1">
      <c r="A16" s="33" t="s">
        <v>28</v>
      </c>
      <c r="B16" s="11" t="s">
        <v>58</v>
      </c>
      <c r="C16" s="3" t="s">
        <v>3</v>
      </c>
      <c r="D16" s="4">
        <v>2284</v>
      </c>
      <c r="E16" s="39">
        <f>31214+D16</f>
        <v>33498</v>
      </c>
      <c r="F16" s="39">
        <v>1834</v>
      </c>
      <c r="G16" s="4">
        <f>31014+F16</f>
        <v>32848</v>
      </c>
      <c r="H16" s="4"/>
      <c r="I16" s="4"/>
    </row>
    <row r="17" spans="1:10" ht="82.5" customHeight="1">
      <c r="A17" s="33" t="s">
        <v>29</v>
      </c>
      <c r="B17" s="11" t="s">
        <v>59</v>
      </c>
      <c r="C17" s="3" t="s">
        <v>4</v>
      </c>
      <c r="D17" s="4">
        <f>SUM(D18:D21)</f>
        <v>0</v>
      </c>
      <c r="E17" s="39">
        <f>SUM(E18:E21)</f>
        <v>1163</v>
      </c>
      <c r="F17" s="39">
        <f t="shared" ref="F17" si="6">SUM(F18:F21)</f>
        <v>0</v>
      </c>
      <c r="G17" s="4">
        <f>SUM(G18:G21)</f>
        <v>2631</v>
      </c>
      <c r="H17" s="4">
        <f t="shared" ref="H17" si="7">SUM(H18:H21)</f>
        <v>0</v>
      </c>
      <c r="I17" s="4">
        <f>SUM(I18:I21)</f>
        <v>0</v>
      </c>
    </row>
    <row r="18" spans="1:10" ht="15.75" hidden="1" customHeight="1">
      <c r="A18" s="56"/>
      <c r="B18" s="59"/>
      <c r="C18" s="34">
        <v>909</v>
      </c>
      <c r="D18" s="10"/>
      <c r="E18" s="40">
        <v>835</v>
      </c>
      <c r="F18" s="40"/>
      <c r="G18" s="10">
        <v>835</v>
      </c>
      <c r="H18" s="10"/>
      <c r="I18" s="10"/>
    </row>
    <row r="19" spans="1:10" ht="15.75" hidden="1" customHeight="1">
      <c r="A19" s="57"/>
      <c r="B19" s="60"/>
      <c r="C19" s="34">
        <v>912</v>
      </c>
      <c r="D19" s="10"/>
      <c r="E19" s="40"/>
      <c r="F19" s="40"/>
      <c r="G19" s="10"/>
      <c r="H19" s="10"/>
      <c r="I19" s="10"/>
    </row>
    <row r="20" spans="1:10" ht="15.75" hidden="1" customHeight="1">
      <c r="A20" s="57"/>
      <c r="B20" s="60"/>
      <c r="C20" s="34">
        <v>917</v>
      </c>
      <c r="D20" s="10"/>
      <c r="E20" s="40"/>
      <c r="F20" s="40"/>
      <c r="G20" s="10"/>
      <c r="H20" s="10"/>
      <c r="I20" s="10"/>
    </row>
    <row r="21" spans="1:10" ht="15.75" hidden="1" customHeight="1">
      <c r="A21" s="58"/>
      <c r="B21" s="61"/>
      <c r="C21" s="34">
        <v>920</v>
      </c>
      <c r="D21" s="10"/>
      <c r="E21" s="40">
        <v>328</v>
      </c>
      <c r="F21" s="40"/>
      <c r="G21" s="10">
        <v>1796</v>
      </c>
      <c r="H21" s="10"/>
      <c r="I21" s="10"/>
    </row>
    <row r="22" spans="1:10" ht="70.5" customHeight="1">
      <c r="A22" s="33" t="s">
        <v>30</v>
      </c>
      <c r="B22" s="11" t="s">
        <v>60</v>
      </c>
      <c r="C22" s="3" t="s">
        <v>12</v>
      </c>
      <c r="D22" s="4">
        <f t="shared" ref="D22:I22" si="8">SUM(D23:D26)</f>
        <v>20701</v>
      </c>
      <c r="E22" s="39">
        <f t="shared" ref="E22" si="9">SUM(E23:E26)</f>
        <v>148525</v>
      </c>
      <c r="F22" s="39">
        <f t="shared" si="8"/>
        <v>0</v>
      </c>
      <c r="G22" s="4">
        <f t="shared" ref="G22" si="10">SUM(G23:G26)</f>
        <v>0</v>
      </c>
      <c r="H22" s="4">
        <f t="shared" si="8"/>
        <v>0</v>
      </c>
      <c r="I22" s="4">
        <f t="shared" si="8"/>
        <v>0</v>
      </c>
      <c r="J22" s="22"/>
    </row>
    <row r="23" spans="1:10" ht="15.75" hidden="1">
      <c r="A23" s="33"/>
      <c r="B23" s="11"/>
      <c r="C23" s="34">
        <v>913</v>
      </c>
      <c r="D23" s="10"/>
      <c r="E23" s="40">
        <v>61610</v>
      </c>
      <c r="F23" s="40"/>
      <c r="G23" s="10"/>
      <c r="H23" s="10"/>
      <c r="I23" s="10"/>
    </row>
    <row r="24" spans="1:10" ht="15.75" hidden="1">
      <c r="A24" s="33"/>
      <c r="B24" s="11"/>
      <c r="C24" s="34">
        <v>915</v>
      </c>
      <c r="D24" s="10">
        <v>20701</v>
      </c>
      <c r="E24" s="40">
        <f>90+430+172+53+174+300+6768+113+1697+D24</f>
        <v>30498</v>
      </c>
      <c r="F24" s="40"/>
      <c r="G24" s="10"/>
      <c r="H24" s="10"/>
      <c r="I24" s="10"/>
    </row>
    <row r="25" spans="1:10" ht="15.75" hidden="1">
      <c r="A25" s="33"/>
      <c r="B25" s="11"/>
      <c r="C25" s="34">
        <v>921</v>
      </c>
      <c r="D25" s="10"/>
      <c r="E25" s="40">
        <f>55904+513</f>
        <v>56417</v>
      </c>
      <c r="F25" s="40"/>
      <c r="G25" s="10"/>
      <c r="H25" s="10"/>
      <c r="I25" s="10"/>
    </row>
    <row r="26" spans="1:10" ht="15.75" hidden="1">
      <c r="A26" s="33"/>
      <c r="B26" s="11"/>
      <c r="C26" s="34">
        <v>924</v>
      </c>
      <c r="D26" s="10"/>
      <c r="E26" s="40"/>
      <c r="F26" s="40"/>
      <c r="G26" s="10"/>
      <c r="H26" s="10"/>
      <c r="I26" s="10"/>
    </row>
    <row r="27" spans="1:10" ht="51" customHeight="1">
      <c r="A27" s="33" t="s">
        <v>31</v>
      </c>
      <c r="B27" s="11" t="s">
        <v>61</v>
      </c>
      <c r="C27" s="3" t="s">
        <v>103</v>
      </c>
      <c r="D27" s="4"/>
      <c r="E27" s="39">
        <v>242</v>
      </c>
      <c r="F27" s="39"/>
      <c r="G27" s="4">
        <v>242</v>
      </c>
      <c r="H27" s="4"/>
      <c r="I27" s="4">
        <v>242</v>
      </c>
    </row>
    <row r="28" spans="1:10" ht="49.5" customHeight="1">
      <c r="A28" s="33" t="s">
        <v>32</v>
      </c>
      <c r="B28" s="11" t="s">
        <v>62</v>
      </c>
      <c r="C28" s="3" t="s">
        <v>18</v>
      </c>
      <c r="D28" s="4">
        <f t="shared" ref="D28" si="11">SUM(D29:D30)</f>
        <v>69352</v>
      </c>
      <c r="E28" s="39">
        <f>SUM(E29:E30)</f>
        <v>2218323</v>
      </c>
      <c r="F28" s="39">
        <f>F29+F30</f>
        <v>24631</v>
      </c>
      <c r="G28" s="4">
        <f>SUM(G29:G30)</f>
        <v>2131719</v>
      </c>
      <c r="H28" s="4">
        <f t="shared" ref="H28" si="12">H29+H30</f>
        <v>0</v>
      </c>
      <c r="I28" s="4">
        <f>SUM(I29:I30)</f>
        <v>0</v>
      </c>
      <c r="J28" s="22"/>
    </row>
    <row r="29" spans="1:10" ht="25.5" hidden="1" customHeight="1">
      <c r="A29" s="56"/>
      <c r="B29" s="59"/>
      <c r="C29" s="34">
        <v>913</v>
      </c>
      <c r="D29" s="10">
        <v>66382</v>
      </c>
      <c r="E29" s="40">
        <f>2128908+D29</f>
        <v>2195290</v>
      </c>
      <c r="F29" s="40">
        <v>24631</v>
      </c>
      <c r="G29" s="10">
        <f>1968970+123199+F29</f>
        <v>2116800</v>
      </c>
      <c r="H29" s="10"/>
      <c r="I29" s="10"/>
    </row>
    <row r="30" spans="1:10" ht="24.75" hidden="1" customHeight="1">
      <c r="A30" s="58"/>
      <c r="B30" s="61"/>
      <c r="C30" s="34">
        <v>914</v>
      </c>
      <c r="D30" s="10">
        <v>2970</v>
      </c>
      <c r="E30" s="40">
        <f>6626+13437+D30</f>
        <v>23033</v>
      </c>
      <c r="F30" s="40"/>
      <c r="G30" s="10">
        <f>14919</f>
        <v>14919</v>
      </c>
      <c r="H30" s="10"/>
      <c r="I30" s="10"/>
    </row>
    <row r="31" spans="1:10" ht="47.25">
      <c r="A31" s="33" t="s">
        <v>33</v>
      </c>
      <c r="B31" s="11" t="s">
        <v>63</v>
      </c>
      <c r="C31" s="27" t="s">
        <v>9</v>
      </c>
      <c r="D31" s="4">
        <v>23669</v>
      </c>
      <c r="E31" s="39">
        <f>10000+1584+D31</f>
        <v>35253</v>
      </c>
      <c r="F31" s="39"/>
      <c r="G31" s="4">
        <f>10000+1584</f>
        <v>11584</v>
      </c>
      <c r="H31" s="4"/>
      <c r="I31" s="4"/>
    </row>
    <row r="32" spans="1:10" ht="99.75" customHeight="1">
      <c r="A32" s="33" t="s">
        <v>34</v>
      </c>
      <c r="B32" s="11" t="s">
        <v>64</v>
      </c>
      <c r="C32" s="27" t="s">
        <v>5</v>
      </c>
      <c r="D32" s="4">
        <f t="shared" ref="D32" si="13">SUM(D33:D37)</f>
        <v>3024</v>
      </c>
      <c r="E32" s="39">
        <f t="shared" ref="E32" si="14">SUM(E33:E37)</f>
        <v>87458</v>
      </c>
      <c r="F32" s="39">
        <f t="shared" ref="F32" si="15">SUM(F33:F37)</f>
        <v>2488</v>
      </c>
      <c r="G32" s="4">
        <f>SUM(G33:G37)</f>
        <v>81339</v>
      </c>
      <c r="H32" s="4">
        <f t="shared" ref="H32" si="16">SUM(H33:H37)</f>
        <v>0</v>
      </c>
      <c r="I32" s="4">
        <f>SUM(I33:I37)</f>
        <v>0</v>
      </c>
    </row>
    <row r="33" spans="1:9" hidden="1">
      <c r="A33" s="56"/>
      <c r="B33" s="59"/>
      <c r="C33" s="34">
        <v>906</v>
      </c>
      <c r="D33" s="10">
        <v>2488</v>
      </c>
      <c r="E33" s="40">
        <f>76982+D33</f>
        <v>79470</v>
      </c>
      <c r="F33" s="40">
        <v>2488</v>
      </c>
      <c r="G33" s="10">
        <f>76496+F33</f>
        <v>78984</v>
      </c>
      <c r="H33" s="10"/>
      <c r="I33" s="10"/>
    </row>
    <row r="34" spans="1:9" hidden="1">
      <c r="A34" s="57"/>
      <c r="B34" s="60"/>
      <c r="C34" s="34">
        <v>912</v>
      </c>
      <c r="D34" s="10"/>
      <c r="E34" s="40">
        <f>2115+1448</f>
        <v>3563</v>
      </c>
      <c r="F34" s="40"/>
      <c r="G34" s="10"/>
      <c r="H34" s="10"/>
      <c r="I34" s="10"/>
    </row>
    <row r="35" spans="1:9" hidden="1">
      <c r="A35" s="57"/>
      <c r="B35" s="60"/>
      <c r="C35" s="34">
        <v>917</v>
      </c>
      <c r="D35" s="10"/>
      <c r="E35" s="40">
        <f>410+18</f>
        <v>428</v>
      </c>
      <c r="F35" s="40"/>
      <c r="G35" s="10"/>
      <c r="H35" s="10"/>
      <c r="I35" s="10"/>
    </row>
    <row r="36" spans="1:9" hidden="1">
      <c r="A36" s="57"/>
      <c r="B36" s="60"/>
      <c r="C36" s="34">
        <v>920</v>
      </c>
      <c r="D36" s="10"/>
      <c r="E36" s="40">
        <v>1785</v>
      </c>
      <c r="F36" s="40"/>
      <c r="G36" s="10">
        <v>1785</v>
      </c>
      <c r="H36" s="10"/>
      <c r="I36" s="10"/>
    </row>
    <row r="37" spans="1:9" hidden="1">
      <c r="A37" s="58"/>
      <c r="B37" s="61"/>
      <c r="C37" s="34">
        <v>923</v>
      </c>
      <c r="D37" s="10">
        <v>536</v>
      </c>
      <c r="E37" s="40">
        <f>1676+D37</f>
        <v>2212</v>
      </c>
      <c r="F37" s="40"/>
      <c r="G37" s="10">
        <f>570</f>
        <v>570</v>
      </c>
      <c r="H37" s="10"/>
      <c r="I37" s="10"/>
    </row>
    <row r="38" spans="1:9" ht="46.5" customHeight="1">
      <c r="A38" s="33" t="s">
        <v>35</v>
      </c>
      <c r="B38" s="11" t="s">
        <v>65</v>
      </c>
      <c r="C38" s="3" t="s">
        <v>13</v>
      </c>
      <c r="D38" s="4">
        <v>1563</v>
      </c>
      <c r="E38" s="39">
        <f>13361+D38</f>
        <v>14924</v>
      </c>
      <c r="F38" s="39">
        <v>263</v>
      </c>
      <c r="G38" s="4">
        <f>19823+F38</f>
        <v>20086</v>
      </c>
      <c r="H38" s="4">
        <v>263</v>
      </c>
      <c r="I38" s="4">
        <f>28183+H38</f>
        <v>28446</v>
      </c>
    </row>
    <row r="39" spans="1:9" ht="63">
      <c r="A39" s="33" t="s">
        <v>36</v>
      </c>
      <c r="B39" s="11" t="s">
        <v>66</v>
      </c>
      <c r="C39" s="3" t="s">
        <v>14</v>
      </c>
      <c r="D39" s="4">
        <f t="shared" ref="D39" si="17">SUM(D40:D42)</f>
        <v>5479</v>
      </c>
      <c r="E39" s="39">
        <f>SUM(E40:E42)</f>
        <v>195508</v>
      </c>
      <c r="F39" s="39">
        <f>SUM(F40:F42)</f>
        <v>5261</v>
      </c>
      <c r="G39" s="4">
        <f>SUM(G40:G42)</f>
        <v>179357</v>
      </c>
      <c r="H39" s="4">
        <f t="shared" ref="H39" si="18">SUM(H40:H42)</f>
        <v>5261</v>
      </c>
      <c r="I39" s="4">
        <f>SUM(I40:I42)</f>
        <v>179357</v>
      </c>
    </row>
    <row r="40" spans="1:9" hidden="1">
      <c r="A40" s="56"/>
      <c r="B40" s="59"/>
      <c r="C40" s="34">
        <v>910</v>
      </c>
      <c r="D40" s="10"/>
      <c r="E40" s="40">
        <f>2073</f>
        <v>2073</v>
      </c>
      <c r="F40" s="40"/>
      <c r="G40" s="10">
        <f>1840</f>
        <v>1840</v>
      </c>
      <c r="H40" s="10"/>
      <c r="I40" s="10">
        <f>1840</f>
        <v>1840</v>
      </c>
    </row>
    <row r="41" spans="1:9" hidden="1">
      <c r="A41" s="57"/>
      <c r="B41" s="60"/>
      <c r="C41" s="34">
        <v>920</v>
      </c>
      <c r="D41" s="10"/>
      <c r="E41" s="40"/>
      <c r="F41" s="40"/>
      <c r="G41" s="10"/>
      <c r="H41" s="10"/>
      <c r="I41" s="10"/>
    </row>
    <row r="42" spans="1:9" hidden="1">
      <c r="A42" s="58"/>
      <c r="B42" s="61"/>
      <c r="C42" s="34">
        <v>921</v>
      </c>
      <c r="D42" s="10">
        <v>5479</v>
      </c>
      <c r="E42" s="40">
        <f>187956+D42</f>
        <v>193435</v>
      </c>
      <c r="F42" s="40">
        <v>5261</v>
      </c>
      <c r="G42" s="10">
        <f>172256+F42</f>
        <v>177517</v>
      </c>
      <c r="H42" s="10">
        <v>5261</v>
      </c>
      <c r="I42" s="10">
        <f>172256+H42</f>
        <v>177517</v>
      </c>
    </row>
    <row r="43" spans="1:9" ht="63">
      <c r="A43" s="33" t="s">
        <v>37</v>
      </c>
      <c r="B43" s="11" t="s">
        <v>67</v>
      </c>
      <c r="C43" s="27" t="s">
        <v>88</v>
      </c>
      <c r="D43" s="4">
        <v>433</v>
      </c>
      <c r="E43" s="39">
        <f>40264+D43</f>
        <v>40697</v>
      </c>
      <c r="F43" s="39">
        <v>433</v>
      </c>
      <c r="G43" s="4">
        <f>33796+F43</f>
        <v>34229</v>
      </c>
      <c r="H43" s="4">
        <v>433</v>
      </c>
      <c r="I43" s="4">
        <f>33796+H43</f>
        <v>34229</v>
      </c>
    </row>
    <row r="44" spans="1:9" ht="31.5">
      <c r="A44" s="33" t="s">
        <v>38</v>
      </c>
      <c r="B44" s="11" t="s">
        <v>68</v>
      </c>
      <c r="C44" s="27" t="s">
        <v>95</v>
      </c>
      <c r="D44" s="4">
        <v>3730</v>
      </c>
      <c r="E44" s="39">
        <f>350242+D44</f>
        <v>353972</v>
      </c>
      <c r="F44" s="39"/>
      <c r="G44" s="39"/>
      <c r="H44" s="4"/>
      <c r="I44" s="4"/>
    </row>
    <row r="45" spans="1:9" ht="47.25">
      <c r="A45" s="33" t="s">
        <v>39</v>
      </c>
      <c r="B45" s="11" t="s">
        <v>69</v>
      </c>
      <c r="C45" s="27" t="s">
        <v>101</v>
      </c>
      <c r="D45" s="4">
        <v>10000</v>
      </c>
      <c r="E45" s="39">
        <f>1643+357+D45</f>
        <v>12000</v>
      </c>
      <c r="F45" s="39"/>
      <c r="G45" s="4"/>
      <c r="H45" s="4"/>
      <c r="I45" s="4"/>
    </row>
    <row r="46" spans="1:9" ht="65.25" customHeight="1">
      <c r="A46" s="33" t="s">
        <v>40</v>
      </c>
      <c r="B46" s="59" t="s">
        <v>70</v>
      </c>
      <c r="C46" s="27" t="s">
        <v>21</v>
      </c>
      <c r="D46" s="4">
        <f t="shared" ref="D46" si="19">D47+D48+D51+D56</f>
        <v>1197</v>
      </c>
      <c r="E46" s="39">
        <f>E47+E48+E51+E56+E54</f>
        <v>916938</v>
      </c>
      <c r="F46" s="39">
        <f t="shared" ref="F46:H46" si="20">F47+F48+F51+F56</f>
        <v>545</v>
      </c>
      <c r="G46" s="4">
        <f>G47+G48+G51+G56</f>
        <v>878236</v>
      </c>
      <c r="H46" s="4">
        <f t="shared" si="20"/>
        <v>0</v>
      </c>
      <c r="I46" s="4">
        <f>I47+I48+I51+I56</f>
        <v>0</v>
      </c>
    </row>
    <row r="47" spans="1:9" ht="36" customHeight="1">
      <c r="A47" s="33" t="s">
        <v>41</v>
      </c>
      <c r="B47" s="60"/>
      <c r="C47" s="28" t="s">
        <v>25</v>
      </c>
      <c r="D47" s="10"/>
      <c r="E47" s="40">
        <f>368100+846</f>
        <v>368946</v>
      </c>
      <c r="F47" s="40"/>
      <c r="G47" s="10">
        <f>385702+846</f>
        <v>386548</v>
      </c>
      <c r="H47" s="10"/>
      <c r="I47" s="10"/>
    </row>
    <row r="48" spans="1:9" ht="48" customHeight="1">
      <c r="A48" s="56" t="s">
        <v>42</v>
      </c>
      <c r="B48" s="60"/>
      <c r="C48" s="28" t="s">
        <v>19</v>
      </c>
      <c r="D48" s="10">
        <f>SUM(D49:D50)</f>
        <v>0</v>
      </c>
      <c r="E48" s="40">
        <f>SUM(E49:E50)</f>
        <v>388502</v>
      </c>
      <c r="F48" s="40">
        <f t="shared" ref="F48" si="21">F49+F50</f>
        <v>0</v>
      </c>
      <c r="G48" s="10">
        <f>SUM(G49:G50)</f>
        <v>322092</v>
      </c>
      <c r="H48" s="10">
        <f t="shared" ref="H48" si="22">H49+H50</f>
        <v>0</v>
      </c>
      <c r="I48" s="10">
        <f>SUM(I49:I50)</f>
        <v>0</v>
      </c>
    </row>
    <row r="49" spans="1:15" ht="19.5" hidden="1" customHeight="1">
      <c r="A49" s="57"/>
      <c r="B49" s="60"/>
      <c r="C49" s="34">
        <v>903</v>
      </c>
      <c r="D49" s="10"/>
      <c r="E49" s="40"/>
      <c r="F49" s="40"/>
      <c r="G49" s="10"/>
      <c r="H49" s="10"/>
      <c r="I49" s="10"/>
    </row>
    <row r="50" spans="1:15" ht="15.75" hidden="1" customHeight="1">
      <c r="A50" s="58"/>
      <c r="B50" s="60"/>
      <c r="C50" s="34">
        <v>909</v>
      </c>
      <c r="D50" s="10"/>
      <c r="E50" s="40">
        <f>291470+97032</f>
        <v>388502</v>
      </c>
      <c r="F50" s="40"/>
      <c r="G50" s="10">
        <f>241161+80931</f>
        <v>322092</v>
      </c>
      <c r="H50" s="10"/>
      <c r="I50" s="10"/>
    </row>
    <row r="51" spans="1:15" ht="65.25" customHeight="1">
      <c r="A51" s="56" t="s">
        <v>43</v>
      </c>
      <c r="B51" s="60"/>
      <c r="C51" s="28" t="s">
        <v>24</v>
      </c>
      <c r="D51" s="10">
        <f t="shared" ref="D51" si="23">SUM(D52:D53)</f>
        <v>374</v>
      </c>
      <c r="E51" s="40">
        <f>SUM(E52:E53)</f>
        <v>54720</v>
      </c>
      <c r="F51" s="40">
        <f t="shared" ref="F51" si="24">F52+F53</f>
        <v>0</v>
      </c>
      <c r="G51" s="10">
        <f>SUM(G52:G53)</f>
        <v>63485</v>
      </c>
      <c r="H51" s="10">
        <f t="shared" ref="H51" si="25">H52+H53</f>
        <v>0</v>
      </c>
      <c r="I51" s="10">
        <f>SUM(I52:I53)</f>
        <v>0</v>
      </c>
    </row>
    <row r="52" spans="1:15" ht="15" hidden="1" customHeight="1">
      <c r="A52" s="57"/>
      <c r="B52" s="60"/>
      <c r="C52" s="34">
        <v>902</v>
      </c>
      <c r="D52" s="10"/>
      <c r="E52" s="40"/>
      <c r="F52" s="40"/>
      <c r="G52" s="10"/>
      <c r="H52" s="10"/>
      <c r="I52" s="10"/>
    </row>
    <row r="53" spans="1:15" ht="22.5" hidden="1" customHeight="1">
      <c r="A53" s="58"/>
      <c r="B53" s="60"/>
      <c r="C53" s="34">
        <v>909</v>
      </c>
      <c r="D53" s="10">
        <v>374</v>
      </c>
      <c r="E53" s="40">
        <f>54346+D53</f>
        <v>54720</v>
      </c>
      <c r="F53" s="40"/>
      <c r="G53" s="10">
        <v>63485</v>
      </c>
      <c r="H53" s="10"/>
      <c r="I53" s="10"/>
    </row>
    <row r="54" spans="1:15" ht="60" hidden="1">
      <c r="A54" s="56" t="s">
        <v>84</v>
      </c>
      <c r="B54" s="60"/>
      <c r="C54" s="9" t="s">
        <v>85</v>
      </c>
      <c r="D54" s="10">
        <f>D55</f>
        <v>0</v>
      </c>
      <c r="E54" s="40">
        <f>E55</f>
        <v>0</v>
      </c>
      <c r="F54" s="40"/>
      <c r="G54" s="10">
        <f t="shared" ref="G54:I54" si="26">G55</f>
        <v>0</v>
      </c>
      <c r="H54" s="10">
        <f t="shared" si="26"/>
        <v>0</v>
      </c>
      <c r="I54" s="10">
        <f t="shared" si="26"/>
        <v>0</v>
      </c>
    </row>
    <row r="55" spans="1:15" ht="22.5" hidden="1" customHeight="1">
      <c r="A55" s="58"/>
      <c r="B55" s="60"/>
      <c r="C55" s="34">
        <v>909</v>
      </c>
      <c r="D55" s="10">
        <v>0</v>
      </c>
      <c r="E55" s="40"/>
      <c r="F55" s="40"/>
      <c r="G55" s="10"/>
      <c r="H55" s="10"/>
      <c r="I55" s="10"/>
    </row>
    <row r="56" spans="1:15" ht="30.75" customHeight="1">
      <c r="A56" s="56" t="s">
        <v>44</v>
      </c>
      <c r="B56" s="61"/>
      <c r="C56" s="9" t="s">
        <v>23</v>
      </c>
      <c r="D56" s="10">
        <f t="shared" ref="D56:E56" si="27">D57</f>
        <v>823</v>
      </c>
      <c r="E56" s="40">
        <f t="shared" si="27"/>
        <v>104770</v>
      </c>
      <c r="F56" s="40">
        <f>F57+F58</f>
        <v>545</v>
      </c>
      <c r="G56" s="10">
        <f>G57</f>
        <v>106111</v>
      </c>
      <c r="H56" s="10">
        <f>H57+H58</f>
        <v>0</v>
      </c>
      <c r="I56" s="10">
        <f>I57</f>
        <v>0</v>
      </c>
    </row>
    <row r="57" spans="1:15" ht="15.75" hidden="1">
      <c r="A57" s="57"/>
      <c r="B57" s="12"/>
      <c r="C57" s="34">
        <v>909</v>
      </c>
      <c r="D57" s="10">
        <v>823</v>
      </c>
      <c r="E57" s="40">
        <f>103947+D57</f>
        <v>104770</v>
      </c>
      <c r="F57" s="40">
        <v>545</v>
      </c>
      <c r="G57" s="10">
        <f>105566+F57</f>
        <v>106111</v>
      </c>
      <c r="H57" s="10"/>
      <c r="I57" s="10"/>
    </row>
    <row r="58" spans="1:15" ht="24.75" hidden="1" customHeight="1">
      <c r="A58" s="58"/>
      <c r="B58" s="12"/>
      <c r="C58" s="34"/>
      <c r="D58" s="4"/>
      <c r="E58" s="40"/>
      <c r="F58" s="40"/>
      <c r="G58" s="10"/>
      <c r="H58" s="10"/>
      <c r="I58" s="10"/>
    </row>
    <row r="59" spans="1:15" ht="63">
      <c r="A59" s="33" t="s">
        <v>45</v>
      </c>
      <c r="B59" s="11" t="s">
        <v>71</v>
      </c>
      <c r="C59" s="27" t="s">
        <v>15</v>
      </c>
      <c r="D59" s="4">
        <v>1872</v>
      </c>
      <c r="E59" s="39">
        <f>51888+D59</f>
        <v>53760</v>
      </c>
      <c r="F59" s="39"/>
      <c r="G59" s="4"/>
      <c r="H59" s="4"/>
      <c r="I59" s="4"/>
    </row>
    <row r="60" spans="1:15" ht="47.25">
      <c r="A60" s="33" t="s">
        <v>46</v>
      </c>
      <c r="B60" s="11" t="s">
        <v>72</v>
      </c>
      <c r="C60" s="27" t="s">
        <v>16</v>
      </c>
      <c r="D60" s="4"/>
      <c r="E60" s="39">
        <v>91</v>
      </c>
      <c r="F60" s="39"/>
      <c r="G60" s="4">
        <v>91</v>
      </c>
      <c r="H60" s="4"/>
      <c r="I60" s="4">
        <v>91</v>
      </c>
    </row>
    <row r="61" spans="1:15" ht="55.5" customHeight="1">
      <c r="A61" s="33" t="s">
        <v>47</v>
      </c>
      <c r="B61" s="59" t="s">
        <v>73</v>
      </c>
      <c r="C61" s="27" t="s">
        <v>22</v>
      </c>
      <c r="D61" s="4">
        <f t="shared" ref="D61:I61" si="28">SUM(D62:D69)</f>
        <v>93623</v>
      </c>
      <c r="E61" s="39">
        <f>SUM(E62:E69)</f>
        <v>914063</v>
      </c>
      <c r="F61" s="39">
        <f t="shared" si="28"/>
        <v>28672</v>
      </c>
      <c r="G61" s="4">
        <f>SUM(G62:G69)</f>
        <v>840441</v>
      </c>
      <c r="H61" s="4">
        <f t="shared" si="28"/>
        <v>28672</v>
      </c>
      <c r="I61" s="4">
        <f t="shared" si="28"/>
        <v>841210</v>
      </c>
      <c r="M61" s="22"/>
      <c r="O61" s="22"/>
    </row>
    <row r="62" spans="1:15" hidden="1">
      <c r="A62" s="67" t="s">
        <v>91</v>
      </c>
      <c r="B62" s="60"/>
      <c r="C62" s="34">
        <v>900</v>
      </c>
      <c r="D62" s="10"/>
      <c r="E62" s="40"/>
      <c r="F62" s="40"/>
      <c r="G62" s="10"/>
      <c r="H62" s="10"/>
      <c r="I62" s="10"/>
    </row>
    <row r="63" spans="1:15" hidden="1">
      <c r="A63" s="67"/>
      <c r="B63" s="60"/>
      <c r="C63" s="34">
        <v>901</v>
      </c>
      <c r="D63" s="10">
        <v>73797</v>
      </c>
      <c r="E63" s="40">
        <f>505843+D63</f>
        <v>579640</v>
      </c>
      <c r="F63" s="40">
        <v>20097</v>
      </c>
      <c r="G63" s="10">
        <f>505843+F63</f>
        <v>525940</v>
      </c>
      <c r="H63" s="10">
        <v>20097</v>
      </c>
      <c r="I63" s="10">
        <f>505843+H63</f>
        <v>525940</v>
      </c>
    </row>
    <row r="64" spans="1:15" hidden="1">
      <c r="A64" s="67"/>
      <c r="B64" s="60"/>
      <c r="C64" s="34">
        <v>902</v>
      </c>
      <c r="D64" s="10">
        <v>2534</v>
      </c>
      <c r="E64" s="40">
        <f>70190+D64</f>
        <v>72724</v>
      </c>
      <c r="F64" s="40">
        <v>2534</v>
      </c>
      <c r="G64" s="10">
        <f>70190+F64</f>
        <v>72724</v>
      </c>
      <c r="H64" s="10">
        <v>2534</v>
      </c>
      <c r="I64" s="10">
        <f>70190+H64</f>
        <v>72724</v>
      </c>
    </row>
    <row r="65" spans="1:9" hidden="1">
      <c r="A65" s="67"/>
      <c r="B65" s="60"/>
      <c r="C65" s="34">
        <v>903</v>
      </c>
      <c r="D65" s="10"/>
      <c r="E65" s="40">
        <f>203+4191+3059</f>
        <v>7453</v>
      </c>
      <c r="F65" s="40"/>
      <c r="G65" s="10">
        <f>187+4506+3235+F65</f>
        <v>7928</v>
      </c>
      <c r="H65" s="10"/>
      <c r="I65" s="10">
        <f>171+5120+3406+H65</f>
        <v>8697</v>
      </c>
    </row>
    <row r="66" spans="1:9" hidden="1">
      <c r="A66" s="67"/>
      <c r="B66" s="60"/>
      <c r="C66" s="34">
        <v>910</v>
      </c>
      <c r="D66" s="10"/>
      <c r="E66" s="40">
        <f>1151</f>
        <v>1151</v>
      </c>
      <c r="F66" s="40"/>
      <c r="G66" s="10">
        <f>1151+F66</f>
        <v>1151</v>
      </c>
      <c r="H66" s="10"/>
      <c r="I66" s="10">
        <f>1151+H66</f>
        <v>1151</v>
      </c>
    </row>
    <row r="67" spans="1:9" hidden="1">
      <c r="A67" s="67"/>
      <c r="B67" s="60"/>
      <c r="C67" s="34">
        <v>921</v>
      </c>
      <c r="D67" s="10">
        <v>1726</v>
      </c>
      <c r="E67" s="40">
        <f>42721+D67</f>
        <v>44447</v>
      </c>
      <c r="F67" s="40">
        <v>1711</v>
      </c>
      <c r="G67" s="10">
        <f>42721+F67</f>
        <v>44432</v>
      </c>
      <c r="H67" s="10">
        <v>1711</v>
      </c>
      <c r="I67" s="10">
        <f>42721+H67</f>
        <v>44432</v>
      </c>
    </row>
    <row r="68" spans="1:9" hidden="1">
      <c r="A68" s="67"/>
      <c r="B68" s="60"/>
      <c r="C68" s="34">
        <v>923</v>
      </c>
      <c r="D68" s="10">
        <v>15566</v>
      </c>
      <c r="E68" s="40">
        <f>192250+D68</f>
        <v>207816</v>
      </c>
      <c r="F68" s="40">
        <v>4330</v>
      </c>
      <c r="G68" s="10">
        <f>183104+F68</f>
        <v>187434</v>
      </c>
      <c r="H68" s="10">
        <v>4330</v>
      </c>
      <c r="I68" s="10">
        <f>183104+H68</f>
        <v>187434</v>
      </c>
    </row>
    <row r="69" spans="1:9" ht="32.25" customHeight="1">
      <c r="A69" s="67" t="s">
        <v>48</v>
      </c>
      <c r="B69" s="61"/>
      <c r="C69" s="9" t="s">
        <v>20</v>
      </c>
      <c r="D69" s="10">
        <f>SUM(D70:D72)</f>
        <v>0</v>
      </c>
      <c r="E69" s="40">
        <f>SUM(E70:E72)</f>
        <v>832</v>
      </c>
      <c r="F69" s="40">
        <f t="shared" ref="F69:H69" si="29">SUM(F70:F72)</f>
        <v>0</v>
      </c>
      <c r="G69" s="10">
        <f>SUM(G70:G72)</f>
        <v>832</v>
      </c>
      <c r="H69" s="10">
        <f t="shared" si="29"/>
        <v>0</v>
      </c>
      <c r="I69" s="10">
        <f>SUM(I70:I72)</f>
        <v>832</v>
      </c>
    </row>
    <row r="70" spans="1:9" ht="16.5" hidden="1" customHeight="1">
      <c r="A70" s="67"/>
      <c r="B70" s="59"/>
      <c r="C70" s="34">
        <v>900</v>
      </c>
      <c r="D70" s="10"/>
      <c r="E70" s="40">
        <v>129</v>
      </c>
      <c r="F70" s="40"/>
      <c r="G70" s="10">
        <v>129</v>
      </c>
      <c r="H70" s="10"/>
      <c r="I70" s="10">
        <v>129</v>
      </c>
    </row>
    <row r="71" spans="1:9" ht="15.75" hidden="1" customHeight="1">
      <c r="A71" s="67"/>
      <c r="B71" s="60"/>
      <c r="C71" s="34">
        <v>901</v>
      </c>
      <c r="D71" s="10"/>
      <c r="E71" s="40">
        <v>173</v>
      </c>
      <c r="F71" s="40"/>
      <c r="G71" s="10">
        <v>173</v>
      </c>
      <c r="H71" s="10"/>
      <c r="I71" s="10">
        <v>173</v>
      </c>
    </row>
    <row r="72" spans="1:9" ht="15.75" hidden="1" customHeight="1">
      <c r="A72" s="67"/>
      <c r="B72" s="61"/>
      <c r="C72" s="34">
        <v>923</v>
      </c>
      <c r="D72" s="10"/>
      <c r="E72" s="40">
        <v>530</v>
      </c>
      <c r="F72" s="40"/>
      <c r="G72" s="10">
        <v>530</v>
      </c>
      <c r="H72" s="10"/>
      <c r="I72" s="10">
        <v>530</v>
      </c>
    </row>
    <row r="73" spans="1:9" ht="62.25" customHeight="1">
      <c r="A73" s="33" t="s">
        <v>49</v>
      </c>
      <c r="B73" s="11" t="s">
        <v>74</v>
      </c>
      <c r="C73" s="27" t="s">
        <v>100</v>
      </c>
      <c r="D73" s="4">
        <v>2474</v>
      </c>
      <c r="E73" s="39">
        <f>8857+1951-1785+D73</f>
        <v>11497</v>
      </c>
      <c r="F73" s="39"/>
      <c r="G73" s="4">
        <f>4870+1951-1785</f>
        <v>5036</v>
      </c>
      <c r="H73" s="4"/>
      <c r="I73" s="4">
        <f>4649+1951-1785</f>
        <v>4815</v>
      </c>
    </row>
    <row r="74" spans="1:9" ht="47.25">
      <c r="A74" s="33" t="s">
        <v>50</v>
      </c>
      <c r="B74" s="11" t="s">
        <v>75</v>
      </c>
      <c r="C74" s="27" t="s">
        <v>17</v>
      </c>
      <c r="D74" s="4">
        <v>6701</v>
      </c>
      <c r="E74" s="39">
        <f>1341+50+4294+D74</f>
        <v>12386</v>
      </c>
      <c r="F74" s="39"/>
      <c r="G74" s="4">
        <f>1341+50+3294</f>
        <v>4685</v>
      </c>
      <c r="H74" s="4"/>
      <c r="I74" s="4">
        <f>1341+50+3294</f>
        <v>4685</v>
      </c>
    </row>
    <row r="75" spans="1:9" ht="47.25">
      <c r="A75" s="33" t="s">
        <v>51</v>
      </c>
      <c r="B75" s="11" t="s">
        <v>76</v>
      </c>
      <c r="C75" s="27" t="s">
        <v>6</v>
      </c>
      <c r="D75" s="4"/>
      <c r="E75" s="39">
        <v>930</v>
      </c>
      <c r="F75" s="39"/>
      <c r="G75" s="4">
        <v>930</v>
      </c>
      <c r="H75" s="4"/>
      <c r="I75" s="4"/>
    </row>
    <row r="76" spans="1:9" ht="47.25">
      <c r="A76" s="33" t="s">
        <v>82</v>
      </c>
      <c r="B76" s="11" t="s">
        <v>77</v>
      </c>
      <c r="C76" s="3" t="s">
        <v>83</v>
      </c>
      <c r="D76" s="4"/>
      <c r="E76" s="39">
        <f>2762</f>
        <v>2762</v>
      </c>
      <c r="F76" s="39"/>
      <c r="G76" s="4">
        <v>2762</v>
      </c>
      <c r="H76" s="4"/>
      <c r="I76" s="4">
        <v>2762</v>
      </c>
    </row>
    <row r="77" spans="1:9" ht="63">
      <c r="A77" s="33" t="s">
        <v>52</v>
      </c>
      <c r="B77" s="11" t="s">
        <v>78</v>
      </c>
      <c r="C77" s="3" t="s">
        <v>90</v>
      </c>
      <c r="D77" s="4">
        <f t="shared" ref="D77:H77" si="30">SUM(D78:D80)</f>
        <v>-1542</v>
      </c>
      <c r="E77" s="39">
        <f t="shared" si="30"/>
        <v>40511</v>
      </c>
      <c r="F77" s="39">
        <f t="shared" si="30"/>
        <v>-8392</v>
      </c>
      <c r="G77" s="4">
        <f t="shared" ref="G77" si="31">SUM(G78:G80)</f>
        <v>32711</v>
      </c>
      <c r="H77" s="4">
        <f t="shared" si="30"/>
        <v>0</v>
      </c>
      <c r="I77" s="4">
        <f>SUM(I78:I80)</f>
        <v>0</v>
      </c>
    </row>
    <row r="78" spans="1:9" ht="15.75" hidden="1">
      <c r="A78" s="33"/>
      <c r="B78" s="11"/>
      <c r="C78" s="35">
        <v>906</v>
      </c>
      <c r="D78" s="4"/>
      <c r="E78" s="40">
        <v>950</v>
      </c>
      <c r="F78" s="39"/>
      <c r="G78" s="10"/>
      <c r="H78" s="4"/>
      <c r="I78" s="10"/>
    </row>
    <row r="79" spans="1:9" ht="15.75" hidden="1">
      <c r="A79" s="33"/>
      <c r="B79" s="11"/>
      <c r="C79" s="35">
        <v>917</v>
      </c>
      <c r="D79" s="4"/>
      <c r="E79" s="40"/>
      <c r="F79" s="39"/>
      <c r="G79" s="10"/>
      <c r="H79" s="4"/>
      <c r="I79" s="10"/>
    </row>
    <row r="80" spans="1:9" ht="15.75" hidden="1">
      <c r="A80" s="33"/>
      <c r="B80" s="11"/>
      <c r="C80" s="35">
        <v>924</v>
      </c>
      <c r="D80" s="4">
        <v>-1542</v>
      </c>
      <c r="E80" s="40">
        <f>41103+D80</f>
        <v>39561</v>
      </c>
      <c r="F80" s="39">
        <v>-8392</v>
      </c>
      <c r="G80" s="10">
        <f>41103+F80</f>
        <v>32711</v>
      </c>
      <c r="H80" s="10"/>
      <c r="I80" s="10"/>
    </row>
    <row r="81" spans="1:10" ht="49.5" customHeight="1">
      <c r="A81" s="33" t="s">
        <v>53</v>
      </c>
      <c r="B81" s="11" t="s">
        <v>79</v>
      </c>
      <c r="C81" s="27" t="s">
        <v>89</v>
      </c>
      <c r="D81" s="4"/>
      <c r="E81" s="39">
        <f>12068+688</f>
        <v>12756</v>
      </c>
      <c r="F81" s="39"/>
      <c r="G81" s="4">
        <f>12068+690</f>
        <v>12758</v>
      </c>
      <c r="H81" s="4"/>
      <c r="I81" s="4">
        <v>3190</v>
      </c>
    </row>
    <row r="82" spans="1:10" ht="62.25" customHeight="1">
      <c r="A82" s="33" t="s">
        <v>54</v>
      </c>
      <c r="B82" s="11" t="s">
        <v>80</v>
      </c>
      <c r="C82" s="27" t="s">
        <v>86</v>
      </c>
      <c r="D82" s="4"/>
      <c r="E82" s="39">
        <f>19514+304367+1080</f>
        <v>324961</v>
      </c>
      <c r="F82" s="39"/>
      <c r="G82" s="39">
        <f>11351+313799+680</f>
        <v>325830</v>
      </c>
      <c r="H82" s="4"/>
      <c r="I82" s="4">
        <f>11351+324773+680</f>
        <v>336804</v>
      </c>
    </row>
    <row r="83" spans="1:10" ht="49.5" customHeight="1">
      <c r="A83" s="33" t="s">
        <v>55</v>
      </c>
      <c r="B83" s="11" t="s">
        <v>81</v>
      </c>
      <c r="C83" s="27" t="s">
        <v>7</v>
      </c>
      <c r="D83" s="4">
        <f>SUM(D84:D86)</f>
        <v>1850</v>
      </c>
      <c r="E83" s="39">
        <f>SUM(E84:E86)</f>
        <v>97395</v>
      </c>
      <c r="F83" s="39"/>
      <c r="G83" s="4">
        <f>2198</f>
        <v>2198</v>
      </c>
      <c r="H83" s="4"/>
      <c r="I83" s="4">
        <f>2198</f>
        <v>2198</v>
      </c>
      <c r="J83" s="22"/>
    </row>
    <row r="84" spans="1:10" ht="18" hidden="1" customHeight="1">
      <c r="A84" s="53"/>
      <c r="B84" s="11"/>
      <c r="C84" s="47">
        <v>913</v>
      </c>
      <c r="D84" s="4">
        <v>1765</v>
      </c>
      <c r="E84" s="39">
        <f>D84</f>
        <v>1765</v>
      </c>
      <c r="F84" s="39"/>
      <c r="G84" s="4"/>
      <c r="H84" s="4"/>
      <c r="I84" s="4"/>
      <c r="J84" s="22"/>
    </row>
    <row r="85" spans="1:10" ht="17.25" hidden="1" customHeight="1">
      <c r="A85" s="53"/>
      <c r="B85" s="11"/>
      <c r="C85" s="47">
        <v>914</v>
      </c>
      <c r="D85" s="4"/>
      <c r="E85" s="39">
        <v>26166</v>
      </c>
      <c r="F85" s="39"/>
      <c r="G85" s="4"/>
      <c r="H85" s="4"/>
      <c r="I85" s="4"/>
      <c r="J85" s="22"/>
    </row>
    <row r="86" spans="1:10" ht="17.25" hidden="1" customHeight="1">
      <c r="A86" s="53"/>
      <c r="B86" s="11"/>
      <c r="C86" s="47">
        <v>920</v>
      </c>
      <c r="D86" s="4">
        <v>85</v>
      </c>
      <c r="E86" s="39">
        <f>69379+D86</f>
        <v>69464</v>
      </c>
      <c r="F86" s="39"/>
      <c r="G86" s="4"/>
      <c r="H86" s="4"/>
      <c r="I86" s="4"/>
      <c r="J86" s="22"/>
    </row>
    <row r="87" spans="1:10" ht="49.5" customHeight="1">
      <c r="A87" s="33" t="s">
        <v>92</v>
      </c>
      <c r="B87" s="11" t="s">
        <v>93</v>
      </c>
      <c r="C87" s="27" t="s">
        <v>94</v>
      </c>
      <c r="D87" s="4"/>
      <c r="E87" s="39">
        <f>E88+E89</f>
        <v>101766</v>
      </c>
      <c r="F87" s="39"/>
      <c r="G87" s="4">
        <f>G88+G89</f>
        <v>73987</v>
      </c>
      <c r="H87" s="4">
        <f t="shared" ref="H87" si="32">H88+H89</f>
        <v>0</v>
      </c>
      <c r="I87" s="4">
        <f>I88+I89</f>
        <v>0</v>
      </c>
      <c r="J87" s="22"/>
    </row>
    <row r="88" spans="1:10" ht="16.5" hidden="1" customHeight="1">
      <c r="A88" s="46"/>
      <c r="B88" s="11"/>
      <c r="C88" s="47">
        <v>909</v>
      </c>
      <c r="D88" s="4"/>
      <c r="E88" s="39"/>
      <c r="F88" s="39"/>
      <c r="G88" s="4"/>
      <c r="H88" s="4"/>
      <c r="I88" s="4"/>
      <c r="J88" s="22"/>
    </row>
    <row r="89" spans="1:10" ht="16.5" hidden="1" customHeight="1">
      <c r="A89" s="46"/>
      <c r="B89" s="11"/>
      <c r="C89" s="47">
        <v>920</v>
      </c>
      <c r="D89" s="4"/>
      <c r="E89" s="39">
        <v>101766</v>
      </c>
      <c r="F89" s="39"/>
      <c r="G89" s="4">
        <v>73987</v>
      </c>
      <c r="H89" s="4"/>
      <c r="I89" s="4"/>
      <c r="J89" s="22"/>
    </row>
    <row r="90" spans="1:10" ht="21.75" customHeight="1">
      <c r="A90" s="18"/>
      <c r="B90" s="23"/>
      <c r="C90" s="6" t="s">
        <v>8</v>
      </c>
      <c r="D90" s="15">
        <f t="shared" ref="D90:I90" si="33">D10+D13+D16+D17+D22+D27+D28+D31+D32+D38+D39+D43+D44+D45+D46+D59+D60+D61+D73+D74+D75+D77+D81+D82+D83+D76+D87</f>
        <v>332204</v>
      </c>
      <c r="E90" s="41">
        <f t="shared" si="33"/>
        <v>7021744</v>
      </c>
      <c r="F90" s="41">
        <f t="shared" si="33"/>
        <v>66881</v>
      </c>
      <c r="G90" s="15">
        <f t="shared" si="33"/>
        <v>5969468</v>
      </c>
      <c r="H90" s="15">
        <f t="shared" si="33"/>
        <v>45775</v>
      </c>
      <c r="I90" s="15">
        <f t="shared" si="33"/>
        <v>2733903</v>
      </c>
    </row>
    <row r="91" spans="1:10" ht="15.75">
      <c r="A91" s="19"/>
      <c r="B91" s="24"/>
      <c r="C91" s="30"/>
      <c r="D91" s="5"/>
      <c r="E91" s="42"/>
      <c r="F91" s="49"/>
      <c r="G91" s="5"/>
      <c r="H91" s="7"/>
      <c r="I91" s="5"/>
    </row>
    <row r="92" spans="1:10">
      <c r="A92" s="19"/>
      <c r="B92" s="24"/>
      <c r="C92" s="30"/>
      <c r="D92" s="16"/>
      <c r="E92" s="43"/>
      <c r="F92" s="49"/>
      <c r="G92" s="16"/>
      <c r="H92" s="7"/>
      <c r="I92" s="16"/>
    </row>
    <row r="93" spans="1:10">
      <c r="A93" s="19"/>
      <c r="B93" s="24"/>
      <c r="C93" s="51"/>
      <c r="D93" s="50"/>
      <c r="E93" s="43"/>
      <c r="F93" s="49"/>
      <c r="G93" s="16"/>
      <c r="H93" s="7"/>
      <c r="I93" s="16"/>
    </row>
    <row r="94" spans="1:10">
      <c r="A94" s="19"/>
      <c r="B94" s="24"/>
      <c r="C94" s="7"/>
      <c r="D94" s="16"/>
      <c r="E94" s="43"/>
      <c r="F94" s="49"/>
      <c r="G94" s="16"/>
      <c r="H94" s="16"/>
      <c r="I94" s="16"/>
    </row>
    <row r="95" spans="1:10">
      <c r="A95" s="19"/>
      <c r="B95" s="24"/>
      <c r="C95" s="7"/>
      <c r="D95" s="7"/>
      <c r="E95" s="43"/>
      <c r="F95" s="49"/>
      <c r="G95" s="16"/>
      <c r="H95" s="7"/>
      <c r="I95" s="16"/>
    </row>
    <row r="96" spans="1:10">
      <c r="E96" s="44"/>
      <c r="G96" s="22"/>
      <c r="I96" s="22"/>
    </row>
    <row r="97" spans="3:9">
      <c r="E97" s="44"/>
      <c r="G97" s="22"/>
      <c r="I97" s="22"/>
    </row>
    <row r="98" spans="3:9">
      <c r="E98" s="44"/>
      <c r="G98" s="22"/>
      <c r="I98" s="22"/>
    </row>
    <row r="99" spans="3:9">
      <c r="C99" s="29"/>
      <c r="E99" s="44"/>
      <c r="G99" s="22"/>
      <c r="I99" s="22"/>
    </row>
    <row r="100" spans="3:9">
      <c r="E100" s="44"/>
      <c r="G100" s="22"/>
      <c r="I100" s="22"/>
    </row>
    <row r="101" spans="3:9">
      <c r="E101" s="44"/>
      <c r="G101" s="22"/>
      <c r="I101" s="22"/>
    </row>
    <row r="102" spans="3:9">
      <c r="E102" s="44"/>
      <c r="G102" s="22"/>
      <c r="I102" s="22"/>
    </row>
    <row r="103" spans="3:9">
      <c r="E103" s="44"/>
      <c r="G103" s="22"/>
      <c r="I103" s="22"/>
    </row>
    <row r="110" spans="3:9">
      <c r="E110" s="44"/>
    </row>
    <row r="111" spans="3:9">
      <c r="E111" s="44"/>
    </row>
  </sheetData>
  <mergeCells count="27">
    <mergeCell ref="B29:B30"/>
    <mergeCell ref="B33:B37"/>
    <mergeCell ref="A51:A53"/>
    <mergeCell ref="A48:A50"/>
    <mergeCell ref="B61:B69"/>
    <mergeCell ref="B46:B56"/>
    <mergeCell ref="A54:A55"/>
    <mergeCell ref="A56:A58"/>
    <mergeCell ref="A62:A68"/>
    <mergeCell ref="A69:A72"/>
    <mergeCell ref="B70:B72"/>
    <mergeCell ref="B3:I3"/>
    <mergeCell ref="B2:I2"/>
    <mergeCell ref="B1:I1"/>
    <mergeCell ref="A6:I6"/>
    <mergeCell ref="A40:A42"/>
    <mergeCell ref="B40:B42"/>
    <mergeCell ref="A14:A15"/>
    <mergeCell ref="B14:B15"/>
    <mergeCell ref="A8:A9"/>
    <mergeCell ref="B8:B9"/>
    <mergeCell ref="C8:C9"/>
    <mergeCell ref="D8:I8"/>
    <mergeCell ref="B18:B21"/>
    <mergeCell ref="A18:A21"/>
    <mergeCell ref="A33:A37"/>
    <mergeCell ref="A29:A30"/>
  </mergeCells>
  <pageMargins left="0.82677165354330717" right="0.43307086614173229" top="0.6692913385826772" bottom="0.31496062992125984" header="0.31496062992125984" footer="0.31496062992125984"/>
  <pageSetup paperSize="9" scale="84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pivovarova.li</cp:lastModifiedBy>
  <cp:lastPrinted>2018-12-06T11:38:56Z</cp:lastPrinted>
  <dcterms:created xsi:type="dcterms:W3CDTF">2015-09-30T07:41:26Z</dcterms:created>
  <dcterms:modified xsi:type="dcterms:W3CDTF">2018-12-06T11:38:58Z</dcterms:modified>
</cp:coreProperties>
</file>