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80" windowWidth="15180" windowHeight="8865"/>
  </bookViews>
  <sheets>
    <sheet name="2018" sheetId="1" r:id="rId1"/>
  </sheets>
  <definedNames>
    <definedName name="_xlnm._FilterDatabase" localSheetId="0" hidden="1">'2018'!$A$7:$E$1129</definedName>
    <definedName name="_xlnm.Print_Titles" localSheetId="0">'2018'!$A:$E,'2018'!$7:$9</definedName>
    <definedName name="_xlnm.Print_Area" localSheetId="0">'2018'!$A$1:$G$1129</definedName>
  </definedNames>
  <calcPr calcId="145621"/>
</workbook>
</file>

<file path=xl/calcChain.xml><?xml version="1.0" encoding="utf-8"?>
<calcChain xmlns="http://schemas.openxmlformats.org/spreadsheetml/2006/main">
  <c r="H1113" i="1" l="1"/>
  <c r="H864" i="1"/>
  <c r="H788" i="1"/>
  <c r="H589" i="1"/>
  <c r="H441" i="1"/>
  <c r="H304" i="1"/>
  <c r="H1129" i="1"/>
  <c r="H11" i="1"/>
  <c r="F778" i="1"/>
  <c r="F774" i="1"/>
  <c r="F760" i="1"/>
  <c r="F713" i="1"/>
  <c r="F709" i="1"/>
  <c r="F683" i="1"/>
  <c r="F644" i="1"/>
  <c r="F637" i="1"/>
  <c r="G629" i="1"/>
  <c r="G628" i="1" s="1"/>
  <c r="G627" i="1" s="1"/>
  <c r="G626" i="1" s="1"/>
  <c r="F629" i="1"/>
  <c r="F628" i="1" s="1"/>
  <c r="F627" i="1" s="1"/>
  <c r="F626" i="1" s="1"/>
  <c r="F606" i="1" l="1"/>
  <c r="F602" i="1"/>
  <c r="F601" i="1"/>
  <c r="F597" i="1"/>
  <c r="F596" i="1"/>
  <c r="G202" i="1" l="1"/>
  <c r="F202" i="1"/>
  <c r="F640" i="1"/>
  <c r="F639" i="1"/>
  <c r="F625" i="1"/>
  <c r="F622" i="1"/>
  <c r="F518" i="1"/>
  <c r="F517" i="1" s="1"/>
  <c r="F527" i="1" l="1"/>
  <c r="F439" i="1"/>
  <c r="F409" i="1"/>
  <c r="F405" i="1"/>
  <c r="F984" i="1"/>
  <c r="F991" i="1"/>
  <c r="F587" i="1" l="1"/>
  <c r="F557" i="1"/>
  <c r="F548" i="1"/>
  <c r="F522" i="1"/>
  <c r="F498" i="1"/>
  <c r="F476" i="1"/>
  <c r="F453" i="1"/>
  <c r="F311" i="1"/>
  <c r="F387" i="1"/>
  <c r="F383" i="1"/>
  <c r="F378" i="1"/>
  <c r="F376" i="1"/>
  <c r="G350" i="1"/>
  <c r="G349" i="1" s="1"/>
  <c r="G351" i="1"/>
  <c r="F373" i="1"/>
  <c r="F370" i="1"/>
  <c r="F351" i="1"/>
  <c r="F350" i="1"/>
  <c r="F349" i="1" s="1"/>
  <c r="F339" i="1"/>
  <c r="F1072" i="1"/>
  <c r="F696" i="1"/>
  <c r="F102" i="1"/>
  <c r="F238" i="1"/>
  <c r="F871" i="1"/>
  <c r="F873" i="1"/>
  <c r="F398" i="1"/>
  <c r="F114" i="1"/>
  <c r="F862" i="1"/>
  <c r="G823" i="1"/>
  <c r="F823" i="1"/>
  <c r="F824" i="1"/>
  <c r="F810" i="1"/>
  <c r="F809" i="1"/>
  <c r="F806" i="1"/>
  <c r="F805" i="1"/>
  <c r="F802" i="1"/>
  <c r="F799" i="1"/>
  <c r="F798" i="1"/>
  <c r="F795" i="1"/>
  <c r="F687" i="1"/>
  <c r="F1111" i="1" l="1"/>
  <c r="F168" i="1"/>
  <c r="F165" i="1"/>
  <c r="F163" i="1"/>
  <c r="F156" i="1"/>
  <c r="F145" i="1"/>
  <c r="F109" i="1"/>
  <c r="F47" i="1"/>
  <c r="F1099" i="1"/>
  <c r="F700" i="1"/>
  <c r="F1127" i="1"/>
  <c r="F1119" i="1"/>
  <c r="F236" i="1" l="1"/>
  <c r="F90" i="1"/>
  <c r="F38" i="1"/>
  <c r="F37" i="1"/>
  <c r="F33" i="1"/>
  <c r="F31" i="1"/>
  <c r="F28" i="1"/>
  <c r="F25" i="1"/>
  <c r="F45" i="1"/>
  <c r="F18" i="1"/>
  <c r="F421" i="1"/>
  <c r="F417" i="1"/>
  <c r="F239" i="1"/>
  <c r="F1062" i="1"/>
  <c r="F1061" i="1" s="1"/>
  <c r="F229" i="1" l="1"/>
  <c r="F227" i="1"/>
  <c r="F742" i="1"/>
  <c r="F298" i="1"/>
  <c r="F266" i="1"/>
  <c r="G550" i="1"/>
  <c r="G549" i="1" s="1"/>
  <c r="G551" i="1"/>
  <c r="F551" i="1"/>
  <c r="F550" i="1" s="1"/>
  <c r="F549" i="1" s="1"/>
  <c r="G535" i="1" l="1"/>
  <c r="G534" i="1" s="1"/>
  <c r="F535" i="1"/>
  <c r="F534" i="1" s="1"/>
  <c r="G301" i="1"/>
  <c r="F301" i="1"/>
  <c r="G269" i="1"/>
  <c r="F269" i="1"/>
  <c r="G853" i="1"/>
  <c r="G852" i="1" s="1"/>
  <c r="G851" i="1" s="1"/>
  <c r="G850" i="1" s="1"/>
  <c r="F853" i="1"/>
  <c r="F852" i="1" s="1"/>
  <c r="F851" i="1" s="1"/>
  <c r="F850" i="1" s="1"/>
  <c r="F735" i="1"/>
  <c r="G390" i="1"/>
  <c r="F390" i="1"/>
  <c r="F987" i="1"/>
  <c r="F986" i="1" s="1"/>
  <c r="G987" i="1"/>
  <c r="G986" i="1" s="1"/>
  <c r="F651" i="1"/>
  <c r="F650" i="1" s="1"/>
  <c r="G651" i="1"/>
  <c r="G650" i="1" s="1"/>
  <c r="F654" i="1"/>
  <c r="F653" i="1" s="1"/>
  <c r="G654" i="1"/>
  <c r="G653" i="1" s="1"/>
  <c r="F658" i="1"/>
  <c r="F657" i="1" s="1"/>
  <c r="G658" i="1"/>
  <c r="G657" i="1" s="1"/>
  <c r="F661" i="1"/>
  <c r="F660" i="1" s="1"/>
  <c r="G661" i="1"/>
  <c r="G660" i="1" s="1"/>
  <c r="F664" i="1"/>
  <c r="F663" i="1" s="1"/>
  <c r="G664" i="1"/>
  <c r="G663" i="1" s="1"/>
  <c r="F669" i="1"/>
  <c r="F668" i="1" s="1"/>
  <c r="F667" i="1" s="1"/>
  <c r="G669" i="1"/>
  <c r="G668" i="1" s="1"/>
  <c r="G667" i="1" s="1"/>
  <c r="F672" i="1"/>
  <c r="F671" i="1" s="1"/>
  <c r="G672" i="1"/>
  <c r="G671" i="1" s="1"/>
  <c r="F675" i="1"/>
  <c r="F674" i="1" s="1"/>
  <c r="G675" i="1"/>
  <c r="G674" i="1" s="1"/>
  <c r="F149" i="1"/>
  <c r="F211" i="1"/>
  <c r="G804" i="1"/>
  <c r="F804" i="1"/>
  <c r="F118" i="1"/>
  <c r="F377" i="1"/>
  <c r="F491" i="1"/>
  <c r="F467" i="1"/>
  <c r="F51" i="1"/>
  <c r="G36" i="1"/>
  <c r="F36" i="1"/>
  <c r="G547" i="1"/>
  <c r="G546" i="1" s="1"/>
  <c r="G545" i="1" s="1"/>
  <c r="G544" i="1" s="1"/>
  <c r="F547" i="1"/>
  <c r="F546" i="1" s="1"/>
  <c r="F545" i="1" s="1"/>
  <c r="F544" i="1" s="1"/>
  <c r="G666" i="1" l="1"/>
  <c r="F666" i="1"/>
  <c r="F649" i="1"/>
  <c r="G649" i="1"/>
  <c r="G314" i="1"/>
  <c r="G313" i="1" s="1"/>
  <c r="G312" i="1" s="1"/>
  <c r="F314" i="1"/>
  <c r="F313" i="1" s="1"/>
  <c r="F312" i="1" s="1"/>
  <c r="G320" i="1" l="1"/>
  <c r="G319" i="1" s="1"/>
  <c r="F320" i="1"/>
  <c r="F319" i="1" s="1"/>
  <c r="G1083" i="1"/>
  <c r="G1082" i="1" s="1"/>
  <c r="F1083" i="1"/>
  <c r="F1082" i="1" s="1"/>
  <c r="F1081" i="1" s="1"/>
  <c r="F1080" i="1" s="1"/>
  <c r="G1101" i="1" l="1"/>
  <c r="G1100" i="1" s="1"/>
  <c r="F1101" i="1"/>
  <c r="F1100" i="1" s="1"/>
  <c r="G1095" i="1" l="1"/>
  <c r="G1094" i="1" s="1"/>
  <c r="F1095" i="1"/>
  <c r="F1094" i="1" s="1"/>
  <c r="G468" i="1" l="1"/>
  <c r="F468" i="1"/>
  <c r="F462" i="1"/>
  <c r="F461" i="1" s="1"/>
  <c r="F460" i="1" s="1"/>
  <c r="F459" i="1" s="1"/>
  <c r="G461" i="1"/>
  <c r="G460" i="1" s="1"/>
  <c r="G459" i="1" s="1"/>
  <c r="G333" i="1"/>
  <c r="G332" i="1" s="1"/>
  <c r="F250" i="1"/>
  <c r="F249" i="1" s="1"/>
  <c r="F248" i="1" s="1"/>
  <c r="G214" i="1" l="1"/>
  <c r="G216" i="1"/>
  <c r="F214" i="1"/>
  <c r="G203" i="1"/>
  <c r="G201" i="1"/>
  <c r="F203" i="1"/>
  <c r="F216" i="1"/>
  <c r="G200" i="1" l="1"/>
  <c r="G213" i="1"/>
  <c r="G212" i="1" s="1"/>
  <c r="F201" i="1"/>
  <c r="F200" i="1" s="1"/>
  <c r="F213" i="1"/>
  <c r="F212" i="1" s="1"/>
  <c r="F82" i="1" l="1"/>
  <c r="G82" i="1"/>
  <c r="F1017" i="1" l="1"/>
  <c r="F1016" i="1" s="1"/>
  <c r="G1017" i="1" l="1"/>
  <c r="G1016" i="1" s="1"/>
  <c r="F621" i="1" l="1"/>
  <c r="F620" i="1" s="1"/>
  <c r="G621" i="1"/>
  <c r="G620" i="1" s="1"/>
  <c r="F256" i="1" l="1"/>
  <c r="F255" i="1" s="1"/>
  <c r="F254" i="1" s="1"/>
  <c r="G766" i="1"/>
  <c r="G765" i="1" s="1"/>
  <c r="G256" i="1"/>
  <c r="G255" i="1" s="1"/>
  <c r="G254" i="1" s="1"/>
  <c r="F766" i="1"/>
  <c r="F765" i="1" s="1"/>
  <c r="F835" i="1" l="1"/>
  <c r="F834" i="1" s="1"/>
  <c r="F838" i="1"/>
  <c r="F837" i="1" s="1"/>
  <c r="G838" i="1" l="1"/>
  <c r="G837" i="1" s="1"/>
  <c r="G835" i="1"/>
  <c r="G834" i="1" s="1"/>
  <c r="F618" i="1" l="1"/>
  <c r="F617" i="1" s="1"/>
  <c r="F616" i="1" s="1"/>
  <c r="G618" i="1"/>
  <c r="G617" i="1" s="1"/>
  <c r="G616" i="1" s="1"/>
  <c r="G422" i="1" l="1"/>
  <c r="F422" i="1"/>
  <c r="F1046" i="1"/>
  <c r="F1045" i="1" s="1"/>
  <c r="F1044" i="1" s="1"/>
  <c r="G1046" i="1"/>
  <c r="G1045" i="1" s="1"/>
  <c r="G1044" i="1" s="1"/>
  <c r="G847" i="1" l="1"/>
  <c r="G846" i="1" s="1"/>
  <c r="F847" i="1"/>
  <c r="F846" i="1" s="1"/>
  <c r="G979" i="1" l="1"/>
  <c r="G978" i="1" s="1"/>
  <c r="F979" i="1"/>
  <c r="F978" i="1" s="1"/>
  <c r="G997" i="1" l="1"/>
  <c r="G996" i="1" s="1"/>
  <c r="F1006" i="1"/>
  <c r="F1005" i="1" s="1"/>
  <c r="F990" i="1"/>
  <c r="F989" i="1" s="1"/>
  <c r="F993" i="1"/>
  <c r="F992" i="1" s="1"/>
  <c r="G1003" i="1"/>
  <c r="G1002" i="1" s="1"/>
  <c r="G1000" i="1"/>
  <c r="G999" i="1" s="1"/>
  <c r="F1020" i="1"/>
  <c r="F1019" i="1" s="1"/>
  <c r="F1015" i="1" s="1"/>
  <c r="G990" i="1"/>
  <c r="G989" i="1" s="1"/>
  <c r="G1006" i="1"/>
  <c r="G1005" i="1" s="1"/>
  <c r="F1003" i="1"/>
  <c r="F1002" i="1" s="1"/>
  <c r="G993" i="1"/>
  <c r="G992" i="1" s="1"/>
  <c r="G1020" i="1"/>
  <c r="G1019" i="1" s="1"/>
  <c r="G1015" i="1" s="1"/>
  <c r="F997" i="1"/>
  <c r="F996" i="1" s="1"/>
  <c r="F1000" i="1"/>
  <c r="F999" i="1" s="1"/>
  <c r="G995" i="1" l="1"/>
  <c r="F995" i="1"/>
  <c r="G252" i="1" l="1"/>
  <c r="G251" i="1" s="1"/>
  <c r="F252" i="1"/>
  <c r="F251" i="1" s="1"/>
  <c r="G726" i="1" l="1"/>
  <c r="G725" i="1" s="1"/>
  <c r="G719" i="1"/>
  <c r="G718" i="1" s="1"/>
  <c r="G729" i="1"/>
  <c r="G728" i="1" s="1"/>
  <c r="F726" i="1"/>
  <c r="F725" i="1" s="1"/>
  <c r="F719" i="1"/>
  <c r="F718" i="1" s="1"/>
  <c r="F729" i="1"/>
  <c r="F728" i="1" s="1"/>
  <c r="F108" i="1" l="1"/>
  <c r="F107" i="1" s="1"/>
  <c r="F106" i="1" s="1"/>
  <c r="F105" i="1" s="1"/>
  <c r="G108" i="1"/>
  <c r="G107" i="1" s="1"/>
  <c r="G106" i="1" s="1"/>
  <c r="G105" i="1" s="1"/>
  <c r="G134" i="1" l="1"/>
  <c r="G133" i="1" s="1"/>
  <c r="G132" i="1" s="1"/>
  <c r="F976" i="1"/>
  <c r="F975" i="1" s="1"/>
  <c r="G843" i="1"/>
  <c r="G842" i="1" s="1"/>
  <c r="G841" i="1" s="1"/>
  <c r="F134" i="1"/>
  <c r="F133" i="1" s="1"/>
  <c r="F132" i="1" s="1"/>
  <c r="G976" i="1"/>
  <c r="G975" i="1" s="1"/>
  <c r="F609" i="1" l="1"/>
  <c r="F608" i="1" s="1"/>
  <c r="F411" i="1" l="1"/>
  <c r="F410" i="1" s="1"/>
  <c r="G411" i="1"/>
  <c r="G410" i="1" s="1"/>
  <c r="F404" i="1"/>
  <c r="F403" i="1" s="1"/>
  <c r="F402" i="1" s="1"/>
  <c r="G404" i="1" l="1"/>
  <c r="G403" i="1" s="1"/>
  <c r="G402" i="1" s="1"/>
  <c r="F843" i="1" l="1"/>
  <c r="F842" i="1" s="1"/>
  <c r="F841" i="1" s="1"/>
  <c r="G613" i="1" l="1"/>
  <c r="G612" i="1" s="1"/>
  <c r="G870" i="1"/>
  <c r="F870" i="1"/>
  <c r="G526" i="1" l="1"/>
  <c r="G525" i="1" s="1"/>
  <c r="F723" i="1"/>
  <c r="F722" i="1" s="1"/>
  <c r="F721" i="1" s="1"/>
  <c r="G48" i="1"/>
  <c r="G690" i="1"/>
  <c r="G689" i="1" s="1"/>
  <c r="G688" i="1" s="1"/>
  <c r="F703" i="1"/>
  <c r="F702" i="1" s="1"/>
  <c r="F701" i="1" s="1"/>
  <c r="F613" i="1"/>
  <c r="F612" i="1" s="1"/>
  <c r="F607" i="1" s="1"/>
  <c r="F690" i="1"/>
  <c r="F689" i="1" s="1"/>
  <c r="F688" i="1" s="1"/>
  <c r="G703" i="1"/>
  <c r="G702" i="1" s="1"/>
  <c r="G701" i="1" s="1"/>
  <c r="F48" i="1"/>
  <c r="G1126" i="1"/>
  <c r="G1125" i="1" s="1"/>
  <c r="G1124" i="1" s="1"/>
  <c r="G723" i="1"/>
  <c r="G722" i="1" s="1"/>
  <c r="G721" i="1" s="1"/>
  <c r="F526" i="1"/>
  <c r="F525" i="1" s="1"/>
  <c r="F1126" i="1"/>
  <c r="F1125" i="1" s="1"/>
  <c r="F1124" i="1" s="1"/>
  <c r="G609" i="1" l="1"/>
  <c r="G608" i="1" s="1"/>
  <c r="G607" i="1" s="1"/>
  <c r="G716" i="1"/>
  <c r="G715" i="1" s="1"/>
  <c r="G714" i="1" s="1"/>
  <c r="F716" i="1"/>
  <c r="F715" i="1" s="1"/>
  <c r="F714" i="1" s="1"/>
  <c r="G530" i="1" l="1"/>
  <c r="F532" i="1" l="1"/>
  <c r="F530" i="1"/>
  <c r="G532" i="1"/>
  <c r="G529" i="1" s="1"/>
  <c r="G528" i="1" s="1"/>
  <c r="F529" i="1" l="1"/>
  <c r="F528" i="1" s="1"/>
  <c r="F1013" i="1" l="1"/>
  <c r="F1012" i="1" s="1"/>
  <c r="F1011" i="1" s="1"/>
  <c r="F1010" i="1" s="1"/>
  <c r="F1009" i="1" s="1"/>
  <c r="G127" i="1"/>
  <c r="G126" i="1" s="1"/>
  <c r="G1013" i="1"/>
  <c r="G1012" i="1" s="1"/>
  <c r="G1011" i="1" s="1"/>
  <c r="G1010" i="1" s="1"/>
  <c r="G1009" i="1" s="1"/>
  <c r="F124" i="1" l="1"/>
  <c r="F123" i="1" s="1"/>
  <c r="G124" i="1"/>
  <c r="G123" i="1" s="1"/>
  <c r="F127" i="1"/>
  <c r="F126" i="1" s="1"/>
  <c r="F130" i="1"/>
  <c r="F129" i="1" s="1"/>
  <c r="G130" i="1"/>
  <c r="G129" i="1" s="1"/>
  <c r="F122" i="1" l="1"/>
  <c r="F191" i="1"/>
  <c r="G191" i="1"/>
  <c r="G198" i="1"/>
  <c r="G194" i="1"/>
  <c r="G122" i="1"/>
  <c r="G189" i="1" l="1"/>
  <c r="F189" i="1"/>
  <c r="G196" i="1"/>
  <c r="G193" i="1" s="1"/>
  <c r="G187" i="1"/>
  <c r="F196" i="1"/>
  <c r="F198" i="1"/>
  <c r="F194" i="1"/>
  <c r="F187" i="1"/>
  <c r="F193" i="1" l="1"/>
  <c r="G186" i="1"/>
  <c r="F186" i="1"/>
  <c r="G174" i="1" l="1"/>
  <c r="F181" i="1"/>
  <c r="G181" i="1"/>
  <c r="G179" i="1"/>
  <c r="F176" i="1"/>
  <c r="F179" i="1"/>
  <c r="F174" i="1"/>
  <c r="G176" i="1"/>
  <c r="F178" i="1" l="1"/>
  <c r="F173" i="1"/>
  <c r="G80" i="1"/>
  <c r="G79" i="1" s="1"/>
  <c r="G178" i="1"/>
  <c r="G59" i="1"/>
  <c r="G173" i="1"/>
  <c r="F59" i="1"/>
  <c r="G56" i="1"/>
  <c r="G61" i="1" l="1"/>
  <c r="G58" i="1" s="1"/>
  <c r="G171" i="1"/>
  <c r="G170" i="1" s="1"/>
  <c r="G64" i="1"/>
  <c r="G63" i="1" s="1"/>
  <c r="F54" i="1"/>
  <c r="G70" i="1"/>
  <c r="F56" i="1"/>
  <c r="F75" i="1"/>
  <c r="F72" i="1"/>
  <c r="G600" i="1"/>
  <c r="G599" i="1" s="1"/>
  <c r="G598" i="1" s="1"/>
  <c r="G72" i="1"/>
  <c r="F595" i="1"/>
  <c r="F594" i="1" s="1"/>
  <c r="F593" i="1" s="1"/>
  <c r="G77" i="1"/>
  <c r="F77" i="1"/>
  <c r="F171" i="1"/>
  <c r="F170" i="1" s="1"/>
  <c r="F61" i="1"/>
  <c r="F58" i="1" s="1"/>
  <c r="G67" i="1"/>
  <c r="G66" i="1" s="1"/>
  <c r="F67" i="1"/>
  <c r="F66" i="1" s="1"/>
  <c r="G54" i="1"/>
  <c r="G53" i="1" s="1"/>
  <c r="F80" i="1"/>
  <c r="F79" i="1" s="1"/>
  <c r="G75" i="1"/>
  <c r="F70" i="1"/>
  <c r="F64" i="1"/>
  <c r="F63" i="1" s="1"/>
  <c r="G74" i="1" l="1"/>
  <c r="F69" i="1"/>
  <c r="F388" i="1"/>
  <c r="G323" i="1"/>
  <c r="G322" i="1" s="1"/>
  <c r="F369" i="1"/>
  <c r="F368" i="1" s="1"/>
  <c r="G827" i="1"/>
  <c r="G826" i="1" s="1"/>
  <c r="F265" i="1"/>
  <c r="F74" i="1"/>
  <c r="G69" i="1"/>
  <c r="F773" i="1"/>
  <c r="F772" i="1" s="1"/>
  <c r="F771" i="1" s="1"/>
  <c r="G816" i="1"/>
  <c r="G815" i="1" s="1"/>
  <c r="F741" i="1"/>
  <c r="F740" i="1" s="1"/>
  <c r="F739" i="1" s="1"/>
  <c r="F738" i="1" s="1"/>
  <c r="F737" i="1" s="1"/>
  <c r="F297" i="1"/>
  <c r="F416" i="1"/>
  <c r="F415" i="1" s="1"/>
  <c r="F414" i="1" s="1"/>
  <c r="F861" i="1"/>
  <c r="F860" i="1" s="1"/>
  <c r="F859" i="1" s="1"/>
  <c r="F858" i="1" s="1"/>
  <c r="F857" i="1" s="1"/>
  <c r="F816" i="1"/>
  <c r="F815" i="1" s="1"/>
  <c r="F386" i="1"/>
  <c r="F382" i="1"/>
  <c r="F381" i="1" s="1"/>
  <c r="F380" i="1" s="1"/>
  <c r="G797" i="1"/>
  <c r="G796" i="1" s="1"/>
  <c r="F781" i="1"/>
  <c r="G241" i="1"/>
  <c r="F686" i="1"/>
  <c r="F685" i="1" s="1"/>
  <c r="F684" i="1" s="1"/>
  <c r="F53" i="1"/>
  <c r="F52" i="1" l="1"/>
  <c r="G52" i="1"/>
  <c r="G886" i="1"/>
  <c r="G885" i="1" s="1"/>
  <c r="G364" i="1"/>
  <c r="G363" i="1" s="1"/>
  <c r="G362" i="1" s="1"/>
  <c r="G361" i="1" s="1"/>
  <c r="G794" i="1"/>
  <c r="G793" i="1" s="1"/>
  <c r="G922" i="1"/>
  <c r="G921" i="1" s="1"/>
  <c r="G803" i="1"/>
  <c r="F910" i="1"/>
  <c r="F909" i="1" s="1"/>
  <c r="F184" i="1"/>
  <c r="F183" i="1" s="1"/>
  <c r="F169" i="1" s="1"/>
  <c r="F347" i="1"/>
  <c r="F346" i="1" s="1"/>
  <c r="G940" i="1"/>
  <c r="G939" i="1" s="1"/>
  <c r="G955" i="1"/>
  <c r="G954" i="1" s="1"/>
  <c r="F1041" i="1"/>
  <c r="F1040" i="1" s="1"/>
  <c r="F1039" i="1" s="1"/>
  <c r="G159" i="1"/>
  <c r="G144" i="1"/>
  <c r="G155" i="1"/>
  <c r="F1029" i="1"/>
  <c r="F1028" i="1" s="1"/>
  <c r="G916" i="1"/>
  <c r="G915" i="1" s="1"/>
  <c r="F952" i="1"/>
  <c r="F951" i="1" s="1"/>
  <c r="G686" i="1"/>
  <c r="G685" i="1" s="1"/>
  <c r="G684" i="1" s="1"/>
  <c r="F151" i="1"/>
  <c r="F150" i="1" s="1"/>
  <c r="F497" i="1"/>
  <c r="F496" i="1" s="1"/>
  <c r="F495" i="1" s="1"/>
  <c r="F494" i="1" s="1"/>
  <c r="G1088" i="1"/>
  <c r="G1087" i="1" s="1"/>
  <c r="G1086" i="1" s="1"/>
  <c r="G1085" i="1" s="1"/>
  <c r="F433" i="1"/>
  <c r="F432" i="1" s="1"/>
  <c r="F431" i="1" s="1"/>
  <c r="F430" i="1" s="1"/>
  <c r="G643" i="1"/>
  <c r="G642" i="1" s="1"/>
  <c r="G638" i="1" s="1"/>
  <c r="G901" i="1"/>
  <c r="G900" i="1" s="1"/>
  <c r="G595" i="1"/>
  <c r="G594" i="1" s="1"/>
  <c r="G593" i="1" s="1"/>
  <c r="G785" i="1"/>
  <c r="G341" i="1"/>
  <c r="G340" i="1" s="1"/>
  <c r="F523" i="1"/>
  <c r="F872" i="1"/>
  <c r="F869" i="1" s="1"/>
  <c r="F868" i="1" s="1"/>
  <c r="F867" i="1" s="1"/>
  <c r="F866" i="1" s="1"/>
  <c r="F827" i="1"/>
  <c r="F826" i="1" s="1"/>
  <c r="F560" i="1"/>
  <c r="F559" i="1" s="1"/>
  <c r="F558" i="1" s="1"/>
  <c r="F940" i="1"/>
  <c r="F939" i="1" s="1"/>
  <c r="G861" i="1"/>
  <c r="G860" i="1" s="1"/>
  <c r="G859" i="1" s="1"/>
  <c r="G858" i="1" s="1"/>
  <c r="G857" i="1" s="1"/>
  <c r="F904" i="1"/>
  <c r="F903" i="1" s="1"/>
  <c r="G91" i="1"/>
  <c r="G310" i="1"/>
  <c r="G309" i="1" s="1"/>
  <c r="G308" i="1" s="1"/>
  <c r="F310" i="1"/>
  <c r="F309" i="1" s="1"/>
  <c r="F308" i="1" s="1"/>
  <c r="G503" i="1"/>
  <c r="G502" i="1" s="1"/>
  <c r="G501" i="1" s="1"/>
  <c r="G500" i="1" s="1"/>
  <c r="G499" i="1" s="1"/>
  <c r="G388" i="1"/>
  <c r="G540" i="1"/>
  <c r="G539" i="1" s="1"/>
  <c r="G538" i="1" s="1"/>
  <c r="G752" i="1"/>
  <c r="G751" i="1" s="1"/>
  <c r="G750" i="1" s="1"/>
  <c r="G457" i="1"/>
  <c r="G456" i="1" s="1"/>
  <c r="G455" i="1" s="1"/>
  <c r="G454" i="1" s="1"/>
  <c r="F961" i="1"/>
  <c r="F960" i="1" s="1"/>
  <c r="F447" i="1"/>
  <c r="F446" i="1" s="1"/>
  <c r="F445" i="1" s="1"/>
  <c r="F444" i="1" s="1"/>
  <c r="F901" i="1"/>
  <c r="F900" i="1" s="1"/>
  <c r="G1041" i="1"/>
  <c r="G1040" i="1" s="1"/>
  <c r="G1039" i="1" s="1"/>
  <c r="F832" i="1"/>
  <c r="F831" i="1" s="1"/>
  <c r="F830" i="1" s="1"/>
  <c r="G466" i="1"/>
  <c r="G465" i="1" s="1"/>
  <c r="G464" i="1" s="1"/>
  <c r="G463" i="1" s="1"/>
  <c r="F323" i="1"/>
  <c r="F322" i="1" s="1"/>
  <c r="F166" i="1"/>
  <c r="F334" i="1"/>
  <c r="F333" i="1" s="1"/>
  <c r="F332" i="1" s="1"/>
  <c r="G93" i="1"/>
  <c r="G338" i="1"/>
  <c r="G337" i="1" s="1"/>
  <c r="G1029" i="1"/>
  <c r="G1028" i="1" s="1"/>
  <c r="G485" i="1"/>
  <c r="G484" i="1" s="1"/>
  <c r="G483" i="1" s="1"/>
  <c r="G482" i="1" s="1"/>
  <c r="F375" i="1"/>
  <c r="F374" i="1" s="1"/>
  <c r="G299" i="1"/>
  <c r="G420" i="1"/>
  <c r="G419" i="1" s="1"/>
  <c r="G418" i="1" s="1"/>
  <c r="F777" i="1"/>
  <c r="F776" i="1" s="1"/>
  <c r="F775" i="1" s="1"/>
  <c r="F949" i="1"/>
  <c r="F948" i="1" s="1"/>
  <c r="G822" i="1"/>
  <c r="G164" i="1"/>
  <c r="G682" i="1"/>
  <c r="G681" i="1" s="1"/>
  <c r="G680" i="1" s="1"/>
  <c r="G1078" i="1"/>
  <c r="G1077" i="1" s="1"/>
  <c r="G235" i="1"/>
  <c r="G759" i="1"/>
  <c r="G758" i="1" s="1"/>
  <c r="G757" i="1" s="1"/>
  <c r="G813" i="1"/>
  <c r="G812" i="1" s="1"/>
  <c r="G907" i="1"/>
  <c r="G906" i="1" s="1"/>
  <c r="F928" i="1"/>
  <c r="F927" i="1" s="1"/>
  <c r="G773" i="1"/>
  <c r="G772" i="1" s="1"/>
  <c r="G771" i="1" s="1"/>
  <c r="F101" i="1"/>
  <c r="F100" i="1" s="1"/>
  <c r="F99" i="1" s="1"/>
  <c r="F98" i="1" s="1"/>
  <c r="F97" i="1" s="1"/>
  <c r="F967" i="1"/>
  <c r="F966" i="1" s="1"/>
  <c r="G447" i="1"/>
  <c r="G446" i="1" s="1"/>
  <c r="G445" i="1" s="1"/>
  <c r="G444" i="1" s="1"/>
  <c r="G919" i="1"/>
  <c r="G918" i="1" s="1"/>
  <c r="G369" i="1"/>
  <c r="G368" i="1" s="1"/>
  <c r="G983" i="1"/>
  <c r="G982" i="1" s="1"/>
  <c r="F326" i="1"/>
  <c r="F325" i="1" s="1"/>
  <c r="F1078" i="1"/>
  <c r="F1077" i="1" s="1"/>
  <c r="F895" i="1"/>
  <c r="F894" i="1" s="1"/>
  <c r="G808" i="1"/>
  <c r="G807" i="1" s="1"/>
  <c r="F27" i="1"/>
  <c r="F26" i="1" s="1"/>
  <c r="F1088" i="1"/>
  <c r="F1087" i="1" s="1"/>
  <c r="F1086" i="1" s="1"/>
  <c r="F1085" i="1" s="1"/>
  <c r="G952" i="1"/>
  <c r="G951" i="1" s="1"/>
  <c r="G1035" i="1"/>
  <c r="F970" i="1"/>
  <c r="F969" i="1" s="1"/>
  <c r="F288" i="1"/>
  <c r="F287" i="1" s="1"/>
  <c r="F286" i="1" s="1"/>
  <c r="F285" i="1" s="1"/>
  <c r="G317" i="1"/>
  <c r="G316" i="1" s="1"/>
  <c r="G27" i="1"/>
  <c r="G26" i="1" s="1"/>
  <c r="G480" i="1"/>
  <c r="G479" i="1" s="1"/>
  <c r="G478" i="1" s="1"/>
  <c r="G477" i="1" s="1"/>
  <c r="G1118" i="1"/>
  <c r="G1117" i="1" s="1"/>
  <c r="G265" i="1"/>
  <c r="G508" i="1"/>
  <c r="G507" i="1" s="1"/>
  <c r="G506" i="1" s="1"/>
  <c r="G505" i="1" s="1"/>
  <c r="G777" i="1"/>
  <c r="G776" i="1" s="1"/>
  <c r="G775" i="1" s="1"/>
  <c r="G490" i="1"/>
  <c r="G489" i="1" s="1"/>
  <c r="G488" i="1" s="1"/>
  <c r="G487" i="1" s="1"/>
  <c r="G695" i="1"/>
  <c r="G694" i="1" s="1"/>
  <c r="G693" i="1" s="1"/>
  <c r="G408" i="1"/>
  <c r="G407" i="1" s="1"/>
  <c r="G406" i="1" s="1"/>
  <c r="G401" i="1" s="1"/>
  <c r="F586" i="1"/>
  <c r="F585" i="1" s="1"/>
  <c r="F584" i="1" s="1"/>
  <c r="F583" i="1" s="1"/>
  <c r="F582" i="1" s="1"/>
  <c r="G113" i="1"/>
  <c r="G112" i="1" s="1"/>
  <c r="G111" i="1" s="1"/>
  <c r="G904" i="1"/>
  <c r="G903" i="1" s="1"/>
  <c r="G910" i="1"/>
  <c r="G909" i="1" s="1"/>
  <c r="G372" i="1"/>
  <c r="G371" i="1" s="1"/>
  <c r="G1110" i="1"/>
  <c r="G1109" i="1" s="1"/>
  <c r="G1108" i="1" s="1"/>
  <c r="G1107" i="1" s="1"/>
  <c r="G1106" i="1" s="1"/>
  <c r="G1104" i="1" s="1"/>
  <c r="G801" i="1"/>
  <c r="G800" i="1" s="1"/>
  <c r="G712" i="1"/>
  <c r="G711" i="1" s="1"/>
  <c r="G710" i="1" s="1"/>
  <c r="F159" i="1"/>
  <c r="G157" i="1"/>
  <c r="G293" i="1"/>
  <c r="G292" i="1" s="1"/>
  <c r="G291" i="1" s="1"/>
  <c r="G184" i="1"/>
  <c r="G183" i="1" s="1"/>
  <c r="G169" i="1" s="1"/>
  <c r="G647" i="1"/>
  <c r="G646" i="1" s="1"/>
  <c r="G645" i="1" s="1"/>
  <c r="G925" i="1"/>
  <c r="G924" i="1" s="1"/>
  <c r="G1098" i="1"/>
  <c r="G1097" i="1" s="1"/>
  <c r="G146" i="1"/>
  <c r="G741" i="1"/>
  <c r="G740" i="1" s="1"/>
  <c r="G739" i="1" s="1"/>
  <c r="G738" i="1" s="1"/>
  <c r="G737" i="1" s="1"/>
  <c r="F898" i="1"/>
  <c r="F897" i="1" s="1"/>
  <c r="G931" i="1"/>
  <c r="G930" i="1" s="1"/>
  <c r="F246" i="1"/>
  <c r="F245" i="1" s="1"/>
  <c r="G883" i="1"/>
  <c r="G882" i="1" s="1"/>
  <c r="F139" i="1"/>
  <c r="F138" i="1" s="1"/>
  <c r="F137" i="1" s="1"/>
  <c r="F136" i="1" s="1"/>
  <c r="F759" i="1"/>
  <c r="F758" i="1" s="1"/>
  <c r="F757" i="1" s="1"/>
  <c r="G326" i="1"/>
  <c r="G325" i="1" s="1"/>
  <c r="G763" i="1"/>
  <c r="G762" i="1" s="1"/>
  <c r="G761" i="1" s="1"/>
  <c r="F946" i="1"/>
  <c r="F945" i="1" s="1"/>
  <c r="G898" i="1"/>
  <c r="G897" i="1" s="1"/>
  <c r="G151" i="1"/>
  <c r="G150" i="1" s="1"/>
  <c r="F880" i="1"/>
  <c r="F879" i="1" s="1"/>
  <c r="G148" i="1"/>
  <c r="F267" i="1"/>
  <c r="G89" i="1"/>
  <c r="F508" i="1"/>
  <c r="F507" i="1" s="1"/>
  <c r="F506" i="1" s="1"/>
  <c r="F505" i="1" s="1"/>
  <c r="F438" i="1"/>
  <c r="F437" i="1" s="1"/>
  <c r="F157" i="1"/>
  <c r="G1050" i="1"/>
  <c r="G1049" i="1" s="1"/>
  <c r="F344" i="1"/>
  <c r="F343" i="1" s="1"/>
  <c r="F579" i="1"/>
  <c r="F578" i="1" s="1"/>
  <c r="F577" i="1" s="1"/>
  <c r="F576" i="1" s="1"/>
  <c r="F575" i="1" s="1"/>
  <c r="G297" i="1"/>
  <c r="F556" i="1"/>
  <c r="F555" i="1" s="1"/>
  <c r="F554" i="1" s="1"/>
  <c r="F276" i="1"/>
  <c r="F275" i="1" s="1"/>
  <c r="F274" i="1" s="1"/>
  <c r="F273" i="1" s="1"/>
  <c r="F272" i="1" s="1"/>
  <c r="G1071" i="1"/>
  <c r="G1070" i="1" s="1"/>
  <c r="G1069" i="1" s="1"/>
  <c r="F521" i="1"/>
  <c r="G237" i="1"/>
  <c r="F892" i="1"/>
  <c r="F891" i="1" s="1"/>
  <c r="F120" i="1"/>
  <c r="F119" i="1" s="1"/>
  <c r="G120" i="1"/>
  <c r="G119" i="1" s="1"/>
  <c r="F299" i="1"/>
  <c r="G560" i="1"/>
  <c r="G559" i="1" s="1"/>
  <c r="G558" i="1" s="1"/>
  <c r="F408" i="1"/>
  <c r="F407" i="1" s="1"/>
  <c r="F406" i="1" s="1"/>
  <c r="F401" i="1" s="1"/>
  <c r="G624" i="1"/>
  <c r="G623" i="1" s="1"/>
  <c r="F922" i="1"/>
  <c r="F921" i="1" s="1"/>
  <c r="G166" i="1"/>
  <c r="G34" i="1"/>
  <c r="G397" i="1"/>
  <c r="G396" i="1" s="1"/>
  <c r="G395" i="1" s="1"/>
  <c r="G394" i="1" s="1"/>
  <c r="G230" i="1"/>
  <c r="G228" i="1"/>
  <c r="G556" i="1"/>
  <c r="G555" i="1" s="1"/>
  <c r="G554" i="1" s="1"/>
  <c r="G208" i="1"/>
  <c r="G438" i="1"/>
  <c r="G437" i="1" s="1"/>
  <c r="G880" i="1"/>
  <c r="G879" i="1" s="1"/>
  <c r="G1059" i="1"/>
  <c r="G1058" i="1" s="1"/>
  <c r="G521" i="1"/>
  <c r="G820" i="1"/>
  <c r="G819" i="1" s="1"/>
  <c r="G210" i="1"/>
  <c r="F919" i="1"/>
  <c r="F918" i="1" s="1"/>
  <c r="G832" i="1"/>
  <c r="G831" i="1" s="1"/>
  <c r="G830" i="1" s="1"/>
  <c r="F475" i="1"/>
  <c r="F474" i="1" s="1"/>
  <c r="F473" i="1" s="1"/>
  <c r="F472" i="1" s="1"/>
  <c r="G44" i="1"/>
  <c r="F1071" i="1"/>
  <c r="F1070" i="1" s="1"/>
  <c r="F1069" i="1" s="1"/>
  <c r="F452" i="1"/>
  <c r="F451" i="1" s="1"/>
  <c r="F450" i="1" s="1"/>
  <c r="F449" i="1" s="1"/>
  <c r="G452" i="1"/>
  <c r="G451" i="1" s="1"/>
  <c r="G450" i="1" s="1"/>
  <c r="G449" i="1" s="1"/>
  <c r="G416" i="1"/>
  <c r="G415" i="1" s="1"/>
  <c r="G414" i="1" s="1"/>
  <c r="G24" i="1"/>
  <c r="G23" i="1" s="1"/>
  <c r="F907" i="1"/>
  <c r="F906" i="1" s="1"/>
  <c r="F162" i="1"/>
  <c r="G523" i="1"/>
  <c r="F364" i="1"/>
  <c r="F363" i="1" s="1"/>
  <c r="F362" i="1" s="1"/>
  <c r="F361" i="1" s="1"/>
  <c r="G46" i="1"/>
  <c r="G101" i="1"/>
  <c r="G100" i="1" s="1"/>
  <c r="G99" i="1" s="1"/>
  <c r="G98" i="1" s="1"/>
  <c r="G97" i="1" s="1"/>
  <c r="G1053" i="1"/>
  <c r="G1052" i="1" s="1"/>
  <c r="F113" i="1"/>
  <c r="F112" i="1" s="1"/>
  <c r="F111" i="1" s="1"/>
  <c r="F943" i="1"/>
  <c r="F942" i="1" s="1"/>
  <c r="G283" i="1"/>
  <c r="G282" i="1" s="1"/>
  <c r="G281" i="1" s="1"/>
  <c r="G280" i="1" s="1"/>
  <c r="G889" i="1"/>
  <c r="G888" i="1" s="1"/>
  <c r="F785" i="1"/>
  <c r="F341" i="1"/>
  <c r="F340" i="1" s="1"/>
  <c r="F385" i="1"/>
  <c r="F384" i="1" s="1"/>
  <c r="F379" i="1" s="1"/>
  <c r="G748" i="1"/>
  <c r="G747" i="1" s="1"/>
  <c r="G746" i="1" s="1"/>
  <c r="G734" i="1"/>
  <c r="G733" i="1" s="1"/>
  <c r="G732" i="1" s="1"/>
  <c r="G731" i="1" s="1"/>
  <c r="F813" i="1"/>
  <c r="F812" i="1" s="1"/>
  <c r="F647" i="1"/>
  <c r="F646" i="1" s="1"/>
  <c r="F645" i="1" s="1"/>
  <c r="F973" i="1"/>
  <c r="F972" i="1" s="1"/>
  <c r="F1053" i="1"/>
  <c r="F1052" i="1" s="1"/>
  <c r="F24" i="1"/>
  <c r="F23" i="1" s="1"/>
  <c r="F934" i="1"/>
  <c r="F933" i="1" s="1"/>
  <c r="G605" i="1"/>
  <c r="G604" i="1" s="1"/>
  <c r="G603" i="1" s="1"/>
  <c r="F317" i="1"/>
  <c r="F316" i="1" s="1"/>
  <c r="G586" i="1"/>
  <c r="G585" i="1" s="1"/>
  <c r="G584" i="1" s="1"/>
  <c r="G583" i="1" s="1"/>
  <c r="G582" i="1" s="1"/>
  <c r="G30" i="1"/>
  <c r="F699" i="1"/>
  <c r="G781" i="1"/>
  <c r="G288" i="1"/>
  <c r="G287" i="1" s="1"/>
  <c r="G286" i="1" s="1"/>
  <c r="G285" i="1" s="1"/>
  <c r="G1122" i="1"/>
  <c r="G1121" i="1" s="1"/>
  <c r="G1120" i="1" s="1"/>
  <c r="F485" i="1"/>
  <c r="F484" i="1" s="1"/>
  <c r="F483" i="1" s="1"/>
  <c r="F482" i="1" s="1"/>
  <c r="F916" i="1"/>
  <c r="F915" i="1" s="1"/>
  <c r="F1122" i="1"/>
  <c r="F1121" i="1" s="1"/>
  <c r="F1120" i="1" s="1"/>
  <c r="G1075" i="1"/>
  <c r="G1074" i="1" s="1"/>
  <c r="G386" i="1"/>
  <c r="G497" i="1"/>
  <c r="G496" i="1" s="1"/>
  <c r="G495" i="1" s="1"/>
  <c r="G494" i="1" s="1"/>
  <c r="G934" i="1"/>
  <c r="G933" i="1" s="1"/>
  <c r="F146" i="1"/>
  <c r="G565" i="1"/>
  <c r="G564" i="1" s="1"/>
  <c r="G563" i="1" s="1"/>
  <c r="G562" i="1" s="1"/>
  <c r="F763" i="1"/>
  <c r="F762" i="1" s="1"/>
  <c r="F761" i="1" s="1"/>
  <c r="F624" i="1"/>
  <c r="F623" i="1" s="1"/>
  <c r="G928" i="1"/>
  <c r="G927" i="1" s="1"/>
  <c r="F1075" i="1"/>
  <c r="F1074" i="1" s="1"/>
  <c r="G17" i="1"/>
  <c r="G16" i="1" s="1"/>
  <c r="G15" i="1" s="1"/>
  <c r="G14" i="1" s="1"/>
  <c r="G13" i="1" s="1"/>
  <c r="G708" i="1"/>
  <c r="G707" i="1" s="1"/>
  <c r="G706" i="1" s="1"/>
  <c r="F783" i="1"/>
  <c r="G895" i="1"/>
  <c r="G894" i="1" s="1"/>
  <c r="F822" i="1"/>
  <c r="G117" i="1"/>
  <c r="G116" i="1" s="1"/>
  <c r="G32" i="1"/>
  <c r="F931" i="1"/>
  <c r="F930" i="1" s="1"/>
  <c r="G579" i="1"/>
  <c r="G578" i="1" s="1"/>
  <c r="G577" i="1" s="1"/>
  <c r="G576" i="1" s="1"/>
  <c r="G575" i="1" s="1"/>
  <c r="F372" i="1"/>
  <c r="F371" i="1" s="1"/>
  <c r="F367" i="1" s="1"/>
  <c r="G943" i="1"/>
  <c r="G942" i="1" s="1"/>
  <c r="G344" i="1"/>
  <c r="G343" i="1" s="1"/>
  <c r="F748" i="1"/>
  <c r="F747" i="1" s="1"/>
  <c r="F746" i="1" s="1"/>
  <c r="F712" i="1"/>
  <c r="F711" i="1" s="1"/>
  <c r="F710" i="1" s="1"/>
  <c r="G985" i="1"/>
  <c r="F820" i="1"/>
  <c r="F819" i="1" s="1"/>
  <c r="F955" i="1"/>
  <c r="F954" i="1" s="1"/>
  <c r="G50" i="1"/>
  <c r="G475" i="1"/>
  <c r="G474" i="1" s="1"/>
  <c r="G473" i="1" s="1"/>
  <c r="G472" i="1" s="1"/>
  <c r="G428" i="1"/>
  <c r="G427" i="1" s="1"/>
  <c r="G426" i="1" s="1"/>
  <c r="G425" i="1" s="1"/>
  <c r="G424" i="1" s="1"/>
  <c r="F1098" i="1"/>
  <c r="F1097" i="1" s="1"/>
  <c r="F794" i="1"/>
  <c r="F793" i="1" s="1"/>
  <c r="F358" i="1"/>
  <c r="F357" i="1" s="1"/>
  <c r="F356" i="1" s="1"/>
  <c r="F355" i="1" s="1"/>
  <c r="G949" i="1"/>
  <c r="G948" i="1" s="1"/>
  <c r="F886" i="1"/>
  <c r="F885" i="1" s="1"/>
  <c r="G913" i="1"/>
  <c r="G912" i="1" s="1"/>
  <c r="G375" i="1"/>
  <c r="G374" i="1" s="1"/>
  <c r="F570" i="1"/>
  <c r="F569" i="1" s="1"/>
  <c r="F568" i="1" s="1"/>
  <c r="F567" i="1" s="1"/>
  <c r="G246" i="1"/>
  <c r="G245" i="1" s="1"/>
  <c r="F428" i="1"/>
  <c r="F427" i="1" s="1"/>
  <c r="F426" i="1" s="1"/>
  <c r="F425" i="1" s="1"/>
  <c r="F424" i="1" s="1"/>
  <c r="G221" i="1"/>
  <c r="G220" i="1" s="1"/>
  <c r="G219" i="1" s="1"/>
  <c r="G218" i="1" s="1"/>
  <c r="F1026" i="1"/>
  <c r="F1025" i="1" s="1"/>
  <c r="G636" i="1"/>
  <c r="G635" i="1" s="1"/>
  <c r="G634" i="1" s="1"/>
  <c r="G937" i="1"/>
  <c r="G936" i="1" s="1"/>
  <c r="F397" i="1"/>
  <c r="F396" i="1" s="1"/>
  <c r="F395" i="1" s="1"/>
  <c r="F394" i="1" s="1"/>
  <c r="F958" i="1"/>
  <c r="F957" i="1" s="1"/>
  <c r="F889" i="1"/>
  <c r="F888" i="1" s="1"/>
  <c r="F565" i="1"/>
  <c r="F564" i="1" s="1"/>
  <c r="F563" i="1" s="1"/>
  <c r="F562" i="1" s="1"/>
  <c r="G358" i="1"/>
  <c r="G357" i="1" s="1"/>
  <c r="G356" i="1" s="1"/>
  <c r="G355" i="1" s="1"/>
  <c r="G226" i="1"/>
  <c r="G892" i="1"/>
  <c r="G891" i="1" s="1"/>
  <c r="G570" i="1"/>
  <c r="G569" i="1" s="1"/>
  <c r="G568" i="1" s="1"/>
  <c r="G567" i="1" s="1"/>
  <c r="F164" i="1"/>
  <c r="G1026" i="1"/>
  <c r="G1025" i="1" s="1"/>
  <c r="G872" i="1"/>
  <c r="G869" i="1" s="1"/>
  <c r="G868" i="1" s="1"/>
  <c r="G867" i="1" s="1"/>
  <c r="G866" i="1" s="1"/>
  <c r="G382" i="1"/>
  <c r="G381" i="1" s="1"/>
  <c r="G380" i="1" s="1"/>
  <c r="F937" i="1"/>
  <c r="F936" i="1" s="1"/>
  <c r="F1050" i="1"/>
  <c r="F1049" i="1" s="1"/>
  <c r="G347" i="1"/>
  <c r="G346" i="1" s="1"/>
  <c r="G433" i="1"/>
  <c r="G432" i="1" s="1"/>
  <c r="G431" i="1" s="1"/>
  <c r="G430" i="1" s="1"/>
  <c r="G513" i="1"/>
  <c r="G512" i="1" s="1"/>
  <c r="G511" i="1" s="1"/>
  <c r="G510" i="1" s="1"/>
  <c r="G699" i="1"/>
  <c r="G276" i="1"/>
  <c r="G275" i="1" s="1"/>
  <c r="G274" i="1" s="1"/>
  <c r="G273" i="1" s="1"/>
  <c r="G272" i="1" s="1"/>
  <c r="G267" i="1"/>
  <c r="F1059" i="1"/>
  <c r="F1058" i="1" s="1"/>
  <c r="F925" i="1"/>
  <c r="F924" i="1" s="1"/>
  <c r="F600" i="1"/>
  <c r="F599" i="1" s="1"/>
  <c r="F598" i="1" s="1"/>
  <c r="F221" i="1"/>
  <c r="F220" i="1" s="1"/>
  <c r="F219" i="1" s="1"/>
  <c r="F218" i="1" s="1"/>
  <c r="G139" i="1"/>
  <c r="G138" i="1" s="1"/>
  <c r="G137" i="1" s="1"/>
  <c r="G136" i="1" s="1"/>
  <c r="G783" i="1"/>
  <c r="G413" i="1" l="1"/>
  <c r="G592" i="1"/>
  <c r="G591" i="1" s="1"/>
  <c r="G679" i="1"/>
  <c r="G436" i="1"/>
  <c r="G435" i="1" s="1"/>
  <c r="G400" i="1" s="1"/>
  <c r="F436" i="1"/>
  <c r="F435" i="1" s="1"/>
  <c r="F520" i="1"/>
  <c r="F516" i="1" s="1"/>
  <c r="G336" i="1"/>
  <c r="F296" i="1"/>
  <c r="F295" i="1" s="1"/>
  <c r="G633" i="1"/>
  <c r="G632" i="1" s="1"/>
  <c r="F553" i="1"/>
  <c r="F543" i="1" s="1"/>
  <c r="G296" i="1"/>
  <c r="G295" i="1" s="1"/>
  <c r="G290" i="1" s="1"/>
  <c r="G705" i="1"/>
  <c r="G1073" i="1"/>
  <c r="F573" i="1"/>
  <c r="F780" i="1"/>
  <c r="F779" i="1" s="1"/>
  <c r="F770" i="1" s="1"/>
  <c r="F366" i="1"/>
  <c r="G234" i="1"/>
  <c r="G233" i="1" s="1"/>
  <c r="G232" i="1" s="1"/>
  <c r="G88" i="1"/>
  <c r="G87" i="1" s="1"/>
  <c r="G86" i="1" s="1"/>
  <c r="G85" i="1" s="1"/>
  <c r="G471" i="1"/>
  <c r="G553" i="1"/>
  <c r="G543" i="1" s="1"/>
  <c r="F811" i="1"/>
  <c r="G811" i="1"/>
  <c r="G780" i="1"/>
  <c r="G779" i="1" s="1"/>
  <c r="G745" i="1"/>
  <c r="G744" i="1" s="1"/>
  <c r="F698" i="1"/>
  <c r="F697" i="1" s="1"/>
  <c r="G698" i="1"/>
  <c r="G697" i="1" s="1"/>
  <c r="G692" i="1" s="1"/>
  <c r="G225" i="1"/>
  <c r="G224" i="1" s="1"/>
  <c r="G223" i="1" s="1"/>
  <c r="F1073" i="1"/>
  <c r="F1068" i="1" s="1"/>
  <c r="F1067" i="1" s="1"/>
  <c r="G115" i="1"/>
  <c r="G110" i="1" s="1"/>
  <c r="G573" i="1"/>
  <c r="F264" i="1"/>
  <c r="F263" i="1" s="1"/>
  <c r="F262" i="1" s="1"/>
  <c r="F261" i="1" s="1"/>
  <c r="G307" i="1"/>
  <c r="G306" i="1" s="1"/>
  <c r="F307" i="1"/>
  <c r="F306" i="1" s="1"/>
  <c r="F1093" i="1"/>
  <c r="F1092" i="1" s="1"/>
  <c r="F1091" i="1" s="1"/>
  <c r="F1110" i="1"/>
  <c r="F1109" i="1" s="1"/>
  <c r="F1108" i="1" s="1"/>
  <c r="F1107" i="1" s="1"/>
  <c r="F1106" i="1" s="1"/>
  <c r="F1104" i="1" s="1"/>
  <c r="F283" i="1"/>
  <c r="F282" i="1" s="1"/>
  <c r="F281" i="1" s="1"/>
  <c r="F280" i="1" s="1"/>
  <c r="F32" i="1"/>
  <c r="G1093" i="1"/>
  <c r="G1092" i="1" s="1"/>
  <c r="G1091" i="1" s="1"/>
  <c r="F883" i="1"/>
  <c r="F882" i="1" s="1"/>
  <c r="F797" i="1"/>
  <c r="F796" i="1" s="1"/>
  <c r="F466" i="1"/>
  <c r="F465" i="1" s="1"/>
  <c r="F464" i="1" s="1"/>
  <c r="F463" i="1" s="1"/>
  <c r="F161" i="1"/>
  <c r="F393" i="1"/>
  <c r="F756" i="1"/>
  <c r="F755" i="1" s="1"/>
  <c r="G264" i="1"/>
  <c r="G263" i="1" s="1"/>
  <c r="G262" i="1" s="1"/>
  <c r="G261" i="1" s="1"/>
  <c r="G367" i="1"/>
  <c r="G366" i="1" s="1"/>
  <c r="F985" i="1"/>
  <c r="F503" i="1"/>
  <c r="F502" i="1" s="1"/>
  <c r="F501" i="1" s="1"/>
  <c r="F500" i="1" s="1"/>
  <c r="F499" i="1" s="1"/>
  <c r="F983" i="1"/>
  <c r="F982" i="1" s="1"/>
  <c r="F93" i="1"/>
  <c r="F1032" i="1"/>
  <c r="F1031" i="1" s="1"/>
  <c r="F964" i="1"/>
  <c r="F963" i="1" s="1"/>
  <c r="F235" i="1"/>
  <c r="G385" i="1"/>
  <c r="G384" i="1" s="1"/>
  <c r="G379" i="1" s="1"/>
  <c r="G29" i="1"/>
  <c r="G22" i="1" s="1"/>
  <c r="G21" i="1" s="1"/>
  <c r="G20" i="1" s="1"/>
  <c r="G43" i="1"/>
  <c r="G42" i="1" s="1"/>
  <c r="G41" i="1" s="1"/>
  <c r="G40" i="1" s="1"/>
  <c r="G756" i="1"/>
  <c r="G755" i="1" s="1"/>
  <c r="G537" i="1"/>
  <c r="F293" i="1"/>
  <c r="F292" i="1" s="1"/>
  <c r="F291" i="1" s="1"/>
  <c r="F89" i="1"/>
  <c r="F752" i="1"/>
  <c r="F751" i="1" s="1"/>
  <c r="F750" i="1" s="1"/>
  <c r="F636" i="1"/>
  <c r="F635" i="1" s="1"/>
  <c r="F634" i="1" s="1"/>
  <c r="G1037" i="1"/>
  <c r="G1034" i="1" s="1"/>
  <c r="G1024" i="1" s="1"/>
  <c r="G1023" i="1" s="1"/>
  <c r="F30" i="1"/>
  <c r="G1068" i="1"/>
  <c r="G1067" i="1" s="1"/>
  <c r="G443" i="1"/>
  <c r="G393" i="1"/>
  <c r="G143" i="1"/>
  <c r="G142" i="1" s="1"/>
  <c r="F91" i="1"/>
  <c r="F338" i="1"/>
  <c r="F337" i="1" s="1"/>
  <c r="F237" i="1"/>
  <c r="F34" i="1"/>
  <c r="F1037" i="1"/>
  <c r="G162" i="1"/>
  <c r="G161" i="1" s="1"/>
  <c r="F913" i="1"/>
  <c r="F912" i="1" s="1"/>
  <c r="G520" i="1"/>
  <c r="G878" i="1"/>
  <c r="G877" i="1" s="1"/>
  <c r="G207" i="1"/>
  <c r="G206" i="1" s="1"/>
  <c r="G205" i="1" s="1"/>
  <c r="G1048" i="1"/>
  <c r="G1043" i="1" s="1"/>
  <c r="G1116" i="1"/>
  <c r="G1115" i="1" s="1"/>
  <c r="G1113" i="1" s="1"/>
  <c r="G981" i="1"/>
  <c r="G154" i="1"/>
  <c r="G792" i="1"/>
  <c r="G331" i="1" l="1"/>
  <c r="G330" i="1" s="1"/>
  <c r="G329" i="1" s="1"/>
  <c r="G678" i="1"/>
  <c r="G516" i="1"/>
  <c r="G515" i="1" s="1"/>
  <c r="G493" i="1" s="1"/>
  <c r="G441" i="1" s="1"/>
  <c r="F515" i="1"/>
  <c r="F336" i="1"/>
  <c r="F290" i="1"/>
  <c r="F279" i="1" s="1"/>
  <c r="F259" i="1" s="1"/>
  <c r="G279" i="1"/>
  <c r="G259" i="1" s="1"/>
  <c r="G360" i="1"/>
  <c r="G354" i="1" s="1"/>
  <c r="F360" i="1"/>
  <c r="F354" i="1" s="1"/>
  <c r="G791" i="1"/>
  <c r="F878" i="1"/>
  <c r="F877" i="1" s="1"/>
  <c r="G153" i="1"/>
  <c r="G141" i="1" s="1"/>
  <c r="G104" i="1" s="1"/>
  <c r="G11" i="1" s="1"/>
  <c r="F769" i="1"/>
  <c r="G770" i="1"/>
  <c r="G769" i="1" s="1"/>
  <c r="F745" i="1"/>
  <c r="F744" i="1" s="1"/>
  <c r="F1065" i="1"/>
  <c r="G1065" i="1"/>
  <c r="G1022" i="1"/>
  <c r="F981" i="1"/>
  <c r="F808" i="1"/>
  <c r="F807" i="1" s="1"/>
  <c r="F29" i="1"/>
  <c r="F22" i="1" s="1"/>
  <c r="F21" i="1" s="1"/>
  <c r="F20" i="1" s="1"/>
  <c r="F88" i="1"/>
  <c r="F87" i="1" s="1"/>
  <c r="F86" i="1" s="1"/>
  <c r="F85" i="1" s="1"/>
  <c r="F682" i="1"/>
  <c r="F681" i="1" s="1"/>
  <c r="F680" i="1" s="1"/>
  <c r="F679" i="1" s="1"/>
  <c r="F513" i="1"/>
  <c r="F512" i="1" s="1"/>
  <c r="F511" i="1" s="1"/>
  <c r="F510" i="1" s="1"/>
  <c r="F540" i="1"/>
  <c r="F480" i="1"/>
  <c r="F479" i="1" s="1"/>
  <c r="F478" i="1" s="1"/>
  <c r="F477" i="1" s="1"/>
  <c r="F457" i="1"/>
  <c r="F456" i="1" s="1"/>
  <c r="F455" i="1" s="1"/>
  <c r="F454" i="1" s="1"/>
  <c r="F443" i="1" s="1"/>
  <c r="G876" i="1"/>
  <c r="F331" i="1" l="1"/>
  <c r="F330" i="1" s="1"/>
  <c r="F329" i="1" s="1"/>
  <c r="G589" i="1"/>
  <c r="G790" i="1"/>
  <c r="G788" i="1" s="1"/>
  <c r="G304" i="1"/>
  <c r="F876" i="1"/>
  <c r="G864" i="1"/>
  <c r="F539" i="1"/>
  <c r="F538" i="1" s="1"/>
  <c r="F537" i="1" s="1"/>
  <c r="F493" i="1" s="1"/>
  <c r="F803" i="1"/>
  <c r="F801" i="1"/>
  <c r="F800" i="1" s="1"/>
  <c r="G1129" i="1" l="1"/>
  <c r="F792" i="1"/>
  <c r="F44" i="1"/>
  <c r="F17" i="1"/>
  <c r="F16" i="1" s="1"/>
  <c r="F15" i="1" s="1"/>
  <c r="F14" i="1" s="1"/>
  <c r="F13" i="1" s="1"/>
  <c r="F791" i="1" l="1"/>
  <c r="F790" i="1" s="1"/>
  <c r="F1118" i="1"/>
  <c r="F1117" i="1" s="1"/>
  <c r="F1116" i="1" s="1"/>
  <c r="F1115" i="1" s="1"/>
  <c r="F1113" i="1" s="1"/>
  <c r="F708" i="1"/>
  <c r="F707" i="1" s="1"/>
  <c r="F706" i="1" s="1"/>
  <c r="F705" i="1" s="1"/>
  <c r="F788" i="1" l="1"/>
  <c r="F643" i="1"/>
  <c r="F642" i="1" s="1"/>
  <c r="F638" i="1" s="1"/>
  <c r="F605" i="1"/>
  <c r="F604" i="1" s="1"/>
  <c r="F603" i="1" s="1"/>
  <c r="F592" i="1" s="1"/>
  <c r="F591" i="1" s="1"/>
  <c r="F695" i="1"/>
  <c r="F694" i="1" s="1"/>
  <c r="F693" i="1" s="1"/>
  <c r="F692" i="1" s="1"/>
  <c r="F633" i="1" l="1"/>
  <c r="F632" i="1" s="1"/>
  <c r="F226" i="1"/>
  <c r="F155" i="1"/>
  <c r="F154" i="1" s="1"/>
  <c r="F153" i="1" s="1"/>
  <c r="F228" i="1"/>
  <c r="F1056" i="1"/>
  <c r="F1055" i="1" s="1"/>
  <c r="F230" i="1"/>
  <c r="F1035" i="1"/>
  <c r="F1034" i="1" s="1"/>
  <c r="F1024" i="1" s="1"/>
  <c r="F1023" i="1" s="1"/>
  <c r="F1048" i="1" l="1"/>
  <c r="F1043" i="1" s="1"/>
  <c r="F1022" i="1" s="1"/>
  <c r="F864" i="1" s="1"/>
  <c r="F208" i="1"/>
  <c r="F210" i="1"/>
  <c r="F225" i="1"/>
  <c r="F224" i="1" s="1"/>
  <c r="F223" i="1" s="1"/>
  <c r="F734" i="1" l="1"/>
  <c r="F733" i="1" s="1"/>
  <c r="F732" i="1" s="1"/>
  <c r="F731" i="1" s="1"/>
  <c r="F678" i="1" s="1"/>
  <c r="F207" i="1"/>
  <c r="F206" i="1" s="1"/>
  <c r="F205" i="1" s="1"/>
  <c r="F420" i="1" l="1"/>
  <c r="F419" i="1" s="1"/>
  <c r="F418" i="1" l="1"/>
  <c r="F413" i="1" s="1"/>
  <c r="F400" i="1" s="1"/>
  <c r="F304" i="1" s="1"/>
  <c r="F117" i="1"/>
  <c r="F116" i="1" l="1"/>
  <c r="F115" i="1" s="1"/>
  <c r="F110" i="1" s="1"/>
  <c r="F589" i="1"/>
  <c r="F46" i="1" l="1"/>
  <c r="F50" i="1"/>
  <c r="F148" i="1" l="1"/>
  <c r="F43" i="1"/>
  <c r="F42" i="1" s="1"/>
  <c r="F41" i="1" s="1"/>
  <c r="F40" i="1" s="1"/>
  <c r="F490" i="1"/>
  <c r="F489" i="1" s="1"/>
  <c r="F488" i="1" s="1"/>
  <c r="F487" i="1" s="1"/>
  <c r="F471" i="1" s="1"/>
  <c r="F441" i="1" s="1"/>
  <c r="F144" i="1"/>
  <c r="F143" i="1" l="1"/>
  <c r="F142" i="1" s="1"/>
  <c r="F141" i="1" s="1"/>
  <c r="F241" i="1"/>
  <c r="F234" i="1" l="1"/>
  <c r="F233" i="1" s="1"/>
  <c r="F232" i="1" s="1"/>
  <c r="F104" i="1" s="1"/>
  <c r="F11" i="1" l="1"/>
  <c r="F1129" i="1" s="1"/>
</calcChain>
</file>

<file path=xl/sharedStrings.xml><?xml version="1.0" encoding="utf-8"?>
<sst xmlns="http://schemas.openxmlformats.org/spreadsheetml/2006/main" count="4785" uniqueCount="693">
  <si>
    <t>СРЕДСТВА МАССОВОЙ ИНФОРМАЦИИ</t>
  </si>
  <si>
    <t>12 00</t>
  </si>
  <si>
    <t xml:space="preserve">Другие вопросы в области средств массовой информации </t>
  </si>
  <si>
    <t>ОБСЛУЖИВАНИЕ ГОСУДАРСТВЕННОГО И МУНИЦИПАЛЬНОГО ДОЛГА</t>
  </si>
  <si>
    <t>13 00</t>
  </si>
  <si>
    <t>Другие вопросы в области культуры, кинематографии</t>
  </si>
  <si>
    <t>Сумма (тыс.руб.)</t>
  </si>
  <si>
    <t>Всего</t>
  </si>
  <si>
    <t xml:space="preserve">В том числе средства выше-стоящих бюджетов </t>
  </si>
  <si>
    <t>Другие вопросы в области национальной безопасности и правоохранительной деятельности</t>
  </si>
  <si>
    <t>14</t>
  </si>
  <si>
    <t>10</t>
  </si>
  <si>
    <t>Наименование направления расходов, раздела, подраздела, целевой статьи, вида расходов функциональной классификации</t>
  </si>
  <si>
    <t>ЦСР</t>
  </si>
  <si>
    <t>ВР</t>
  </si>
  <si>
    <t>ОБЩЕГОСУДАРСТВЕННЫЕ ВОПРОСЫ</t>
  </si>
  <si>
    <t>01 00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</si>
  <si>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</si>
  <si>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</si>
  <si>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</si>
  <si>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</si>
  <si>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</si>
  <si>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03 00</t>
  </si>
  <si>
    <t>НАЦИОНАЛЬНАЯ ЭКОНОМИКА</t>
  </si>
  <si>
    <t>04 00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</si>
  <si>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</si>
  <si>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</si>
  <si>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</si>
  <si>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</si>
  <si>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05 00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</si>
  <si>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</si>
  <si>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</si>
  <si>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</si>
  <si>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</si>
  <si>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06 00</t>
  </si>
  <si>
    <t>ОБРАЗОВАНИЕ</t>
  </si>
  <si>
    <t>07 00</t>
  </si>
  <si>
    <t>Дошкольное образование</t>
  </si>
  <si>
    <t>Общее образование</t>
  </si>
  <si>
    <t>Другие вопросы в области образования</t>
  </si>
  <si>
    <t>08 00</t>
  </si>
  <si>
    <t xml:space="preserve">Культура </t>
  </si>
  <si>
    <t>Библиотеки</t>
  </si>
  <si>
    <t>СОЦИАЛЬНАЯ ПОЛИТИКА</t>
  </si>
  <si>
    <t>10 00</t>
  </si>
  <si>
    <t>Социальное обеспечение населения</t>
  </si>
  <si>
    <t>Другие вопросы в области социальной политики</t>
  </si>
  <si>
    <t>ВСЕГО РАСХОДОВ</t>
  </si>
  <si>
    <t>Рз</t>
  </si>
  <si>
    <t xml:space="preserve"> ПР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</si>
  <si>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</si>
  <si>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</si>
  <si>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</si>
  <si>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</si>
  <si>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</si>
  <si>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</si>
  <si>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</si>
  <si>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</si>
  <si>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12</t>
  </si>
  <si>
    <t>09</t>
  </si>
  <si>
    <t>06</t>
  </si>
  <si>
    <t>08</t>
  </si>
  <si>
    <t>05</t>
  </si>
  <si>
    <t xml:space="preserve">Благоустройство </t>
  </si>
  <si>
    <t>Другие вопросы в области охраны окружающей среды</t>
  </si>
  <si>
    <t>Профессиональная подготовка, переподготовка и повышение квалификации</t>
  </si>
  <si>
    <t>Пенсионное обеспечение</t>
  </si>
  <si>
    <t>Доплаты к пенсиям, дополнительное пенсионное обеспечение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</si>
  <si>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</si>
  <si>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Связь и информатика</t>
  </si>
  <si>
    <t>Функционирование высшего должностного лица субъекта Российской Федерации и муниципального образования</t>
  </si>
  <si>
    <t>Сбор, удаление отходов и очистка сточных вод</t>
  </si>
  <si>
    <t xml:space="preserve">Дорожное хозяйство (дорожные фонды) </t>
  </si>
  <si>
    <t>13</t>
  </si>
  <si>
    <t>ФИЗИЧЕСКАЯ КУЛЬТУРА И СПОРТ</t>
  </si>
  <si>
    <t>11 00</t>
  </si>
  <si>
    <t>Физическая культура</t>
  </si>
  <si>
    <t>Массовый спорт</t>
  </si>
  <si>
    <t>Мероприятия в установленной сфере деятельности</t>
  </si>
  <si>
    <t>Мероприятия в области застройки территорий</t>
  </si>
  <si>
    <t>200</t>
  </si>
  <si>
    <t>Непрограммное направление расходов</t>
  </si>
  <si>
    <t>Учреждения, осуществляющие деятельность в сфере градостроительной деятельности</t>
  </si>
  <si>
    <t>Предоставление субсидий бюджетным, автономным учреждениям и иным некоммерческим организациям</t>
  </si>
  <si>
    <t>600</t>
  </si>
  <si>
    <t>Бюджетные инвестиции</t>
  </si>
  <si>
    <t>400</t>
  </si>
  <si>
    <t>Организации дополнительного образования</t>
  </si>
  <si>
    <t>Мероприятия в сфере дополнительного образования</t>
  </si>
  <si>
    <t>Образовательные организации высшего образования</t>
  </si>
  <si>
    <t>Мероприятия в сфере высшего образования</t>
  </si>
  <si>
    <t>300</t>
  </si>
  <si>
    <t>Музеи</t>
  </si>
  <si>
    <t>Театры, концертные и другие организации исполнительских искусств</t>
  </si>
  <si>
    <t>Дворцы, дома и другие учреждения культуры</t>
  </si>
  <si>
    <t>Мероприятия на обеспечение деятельности органов местного самоуправления в сфере культуры</t>
  </si>
  <si>
    <t>Мероприятия в сфере общегосударственного управления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</si>
  <si>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</si>
  <si>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Мероприятия в сфере транспорта</t>
  </si>
  <si>
    <t>Иные бюджетные ассигнования</t>
  </si>
  <si>
    <t>800</t>
  </si>
  <si>
    <t>Мероприятия в области жилищного хозяйства</t>
  </si>
  <si>
    <t>Социальное обеспечение и иные выплаты населению</t>
  </si>
  <si>
    <t>Мероприятия в сфере дорожного хозяйства</t>
  </si>
  <si>
    <t>Учреждения, осуществляющие деятельность в сфере дорожного хозяйства</t>
  </si>
  <si>
    <t>100</t>
  </si>
  <si>
    <t>Дошкольные образовательные организации</t>
  </si>
  <si>
    <t>Мероприятия в сфере дошкольного образования</t>
  </si>
  <si>
    <t>Мероприятия в общеобразовательных организациях</t>
  </si>
  <si>
    <t>Общеобразовательные организации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</si>
  <si>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</si>
  <si>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</si>
  <si>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Глава муниципального образования</t>
  </si>
  <si>
    <t>Центральный аппарат</t>
  </si>
  <si>
    <t>Мероприятия, направленные на развитие муниципальной службы</t>
  </si>
  <si>
    <t>Учреждения, осуществляющие деятельность  в сфере общегосударственного управления</t>
  </si>
  <si>
    <t>Учреждения, осуществляющие деятельность  в сфере обеспечения хозяйственного обслуживания</t>
  </si>
  <si>
    <t>Мероприятия в сфере национальной экономики</t>
  </si>
  <si>
    <t xml:space="preserve">Учреждения, осуществляющие деятельность  в сфере средств массовой информации </t>
  </si>
  <si>
    <t>Выплаты отдельным категориям граждан</t>
  </si>
  <si>
    <t>Мероприятия в области благоустройства</t>
  </si>
  <si>
    <t>Мероприятия в области лесного хозяйства</t>
  </si>
  <si>
    <t>Мероприятия в области коммунального хозяйства</t>
  </si>
  <si>
    <t>Мероприятия в области  коммунального хозяйства</t>
  </si>
  <si>
    <t>Учреждения, осуществляющие деятельность по  другим вопросам в области жилищно-коммунального хозяйства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</si>
  <si>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</si>
  <si>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</si>
  <si>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</si>
  <si>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</si>
  <si>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</si>
  <si>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муниципальным долговым обязательствам</t>
  </si>
  <si>
    <t>Обслуживание государственного (муниципального) долга</t>
  </si>
  <si>
    <t>700</t>
  </si>
  <si>
    <t>Мероприятия в сфере  дополнительного образования</t>
  </si>
  <si>
    <t>Мероприятия в области физической культуры и спорта</t>
  </si>
  <si>
    <t>Учреждения, осуществляющие деятельность  в области физической культуры и  спорта</t>
  </si>
  <si>
    <r>
      <t xml:space="preserve">Муниципальная программа организации работы с детьми и молодежью в городском округе Тольятти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Молодежь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2014-2020гг.</t>
    </r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</si>
  <si>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</si>
  <si>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</si>
  <si>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Учреждения, обеспечивающие  поддержку некоммерческих организаций</t>
  </si>
  <si>
    <t>Мероприятия в области социальной политики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</si>
  <si>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</si>
  <si>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</si>
  <si>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>Муниципальная программа «Создание условий для развития туризма на территории городского округа Тольятти на 2014-2020гг.»</t>
  </si>
  <si>
    <t xml:space="preserve">Ежемесячные денежные выплаты Почетным гражданам городского округа Тольятти 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</si>
  <si>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</si>
  <si>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</si>
  <si>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</si>
  <si>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t>Обслуживание государственного внутреннего и муниципального долга</t>
  </si>
  <si>
    <t>Руководство и управление в сфере установленных функций органов местного самоуправления</t>
  </si>
  <si>
    <t>Стимулирующие субсидии на решение вопросов местного значения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</si>
  <si>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</si>
  <si>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</si>
  <si>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</si>
  <si>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Повышение безопасности дорожного движения на период 2014-2020гг.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                      </t>
    </r>
  </si>
  <si>
    <t>Муниципальная программа «Развитие транспортной системы и дорожного хозяйства городского округа Тольятти на 2014-2020гг.»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</si>
  <si>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</si>
  <si>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</si>
  <si>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</si>
  <si>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</si>
  <si>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 xml:space="preserve">Ежемесячные денежные выплаты к пенсии отдельным категориям граждан </t>
  </si>
  <si>
    <t>Ежемесячные денежные выплаты на ребенка одному из родителей, обучающемуся по очной форме обучения</t>
  </si>
  <si>
    <t>Ежемесячные денежные выплаты на приобретение льготных электронных проездных билетов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</si>
  <si>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</si>
  <si>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</si>
  <si>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</si>
  <si>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</si>
  <si>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</si>
  <si>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850</t>
  </si>
  <si>
    <t xml:space="preserve">Уплата налогов, сборов и иных платежей              </t>
  </si>
  <si>
    <t>870</t>
  </si>
  <si>
    <t>Резервные средства</t>
  </si>
  <si>
    <t>730</t>
  </si>
  <si>
    <t>Обслуживание муниципального долга</t>
  </si>
  <si>
    <t>610</t>
  </si>
  <si>
    <t>Субсидии бюджетным учреждениям</t>
  </si>
  <si>
    <t>110</t>
  </si>
  <si>
    <t>Расходы на выплаты персоналу казенных учреждений</t>
  </si>
  <si>
    <t>360</t>
  </si>
  <si>
    <t>Иные выплаты населению</t>
  </si>
  <si>
    <t>630</t>
  </si>
  <si>
    <t>830</t>
  </si>
  <si>
    <t>Исполнение судебных актов</t>
  </si>
  <si>
    <t>840</t>
  </si>
  <si>
    <t>Уплата налогов, сборов и иных платежей</t>
  </si>
  <si>
    <t>620</t>
  </si>
  <si>
    <t>Субсидии автономным учреждениям</t>
  </si>
  <si>
    <t>320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</si>
  <si>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t>
  </si>
  <si>
    <t>Учреждения, осуществляющие деятельность  в сфере национальной экономики</t>
  </si>
  <si>
    <t>Субсидии некоммерческим организациям (за исключением государственных (муниципальных) учреждений)</t>
  </si>
  <si>
    <t>810</t>
  </si>
  <si>
    <t>410</t>
  </si>
  <si>
    <t>Иные закупки товаров, работ и услуг для обеспечения государственных ( муниципальных) нужд</t>
  </si>
  <si>
    <t>310</t>
  </si>
  <si>
    <t>Публичные нормативные социальные выплаты гражданам</t>
  </si>
  <si>
    <t>Мероприятия в сфере социального обслуживания населения</t>
  </si>
  <si>
    <t>Субсидии некоммерческим организациям (за исключением государственных (муниципальных) учреждений</t>
  </si>
  <si>
    <t>Мероприятия в учреждениях, осуществляющих деятельность по другим вопросам в области жилищно-коммунального хозяйства</t>
  </si>
  <si>
    <t>Мероприятия в учреждениях, обеспечивающих предоставление государственных и муниципальных услуг</t>
  </si>
  <si>
    <t>Учреждения, осуществляющие деятельность в сфере национальной безопасности и правоохранительной деятельности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</si>
  <si>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</si>
  <si>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</si>
  <si>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Субсидии некоммерческим организациям</t>
  </si>
  <si>
    <t xml:space="preserve">Субсидии юридическим лицам (за исключением субсидий муниципальным учреждениям), индивидуальным предпринимателям, физическим лицам </t>
  </si>
  <si>
    <t>Субсидии некоммерческим организациям в сфере дошкольного образования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</si>
  <si>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</si>
  <si>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</si>
  <si>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Обеспечение пожарной безопасности</t>
  </si>
  <si>
    <t>Субсидии некоммерческим организациям в области физической культуры и спорта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</si>
  <si>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</si>
  <si>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Финансовое обеспечение деятельности казенных учреждений</t>
  </si>
  <si>
    <t>Финансовое обеспечение деятельности бюджетных и автономных учреждений</t>
  </si>
  <si>
    <t>Капитальные вложения в объекты государственной (муниципальной) собственности</t>
  </si>
  <si>
    <t>Единовременное пособие в связи с принятием ребенка на воспитание в приемную семью, на патронатное воспитание</t>
  </si>
  <si>
    <t>Ежемесячное пособие на содержание ребенка, переданного на воспитание в приемную семью, на патронатное воспитание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</si>
  <si>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</si>
  <si>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</si>
  <si>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</si>
  <si>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</si>
  <si>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</si>
  <si>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</si>
  <si>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Единовременные денежные выплаты гражданам, находящимся в трудных жизненных ситуациях и чрезвычайных обстоятельствах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</si>
  <si>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</si>
  <si>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 xml:space="preserve">Подпрограмма «Развитие городского пассажирского транспорта в городском округе Тольятти на период 2014-2020гг.» 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</si>
  <si>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</t>
    </r>
  </si>
  <si>
    <t>Приложение 4</t>
  </si>
  <si>
    <t>Учреждения, осуществляющие деятельность по другим вопросам в области жилищно-коммунального хозяйства</t>
  </si>
  <si>
    <t>Дополнительные меры социальной поддержки для отдельных категорий граждан, проживающих в домах, лишенных статуса системы социального обслуживания населения, на оплату жилого помещения и коммунальных услуг</t>
  </si>
  <si>
    <t>030 00 00000</t>
  </si>
  <si>
    <t>030 00 04000</t>
  </si>
  <si>
    <t xml:space="preserve">030 00 04350 </t>
  </si>
  <si>
    <t>030 00 02000</t>
  </si>
  <si>
    <t xml:space="preserve">030 00 02350 </t>
  </si>
  <si>
    <t>110 00 00000</t>
  </si>
  <si>
    <t>110 00 04000</t>
  </si>
  <si>
    <t>110 00 04460</t>
  </si>
  <si>
    <t>220 00 00000</t>
  </si>
  <si>
    <t>120 00 00000</t>
  </si>
  <si>
    <t>120 00 02000</t>
  </si>
  <si>
    <t>120 00 02070</t>
  </si>
  <si>
    <t>990 00 00000</t>
  </si>
  <si>
    <t>990 00 04000</t>
  </si>
  <si>
    <t>990 00 04040</t>
  </si>
  <si>
    <t>221 00 00000</t>
  </si>
  <si>
    <t>100 00 00000</t>
  </si>
  <si>
    <t>100 00 04000</t>
  </si>
  <si>
    <t>170 00 00000</t>
  </si>
  <si>
    <t>170 00 04000</t>
  </si>
  <si>
    <t>170 00 04040</t>
  </si>
  <si>
    <t>260 00 00000</t>
  </si>
  <si>
    <t>260 00 04000</t>
  </si>
  <si>
    <t>260 00 04070</t>
  </si>
  <si>
    <t>990 00 11000</t>
  </si>
  <si>
    <t>990 00 11020</t>
  </si>
  <si>
    <t>990 00 11030</t>
  </si>
  <si>
    <t>990 00 11040</t>
  </si>
  <si>
    <t>020 00 00000</t>
  </si>
  <si>
    <t>020 00 02000</t>
  </si>
  <si>
    <t>020 00 02280</t>
  </si>
  <si>
    <t>020 00 04000</t>
  </si>
  <si>
    <t>020 00 04280</t>
  </si>
  <si>
    <t>040 00 00000</t>
  </si>
  <si>
    <t>040 00 04000</t>
  </si>
  <si>
    <t>020 00 02360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</si>
  <si>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</si>
  <si>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</si>
  <si>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280 00 10000</t>
  </si>
  <si>
    <t>280 00 10360</t>
  </si>
  <si>
    <t>280 00 00000</t>
  </si>
  <si>
    <t xml:space="preserve">010 00 00000 </t>
  </si>
  <si>
    <t>010 00 02000</t>
  </si>
  <si>
    <t>010 00 02280</t>
  </si>
  <si>
    <t>010 00 04000</t>
  </si>
  <si>
    <t>010 00 04280</t>
  </si>
  <si>
    <t>010 00 02250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</si>
  <si>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</si>
  <si>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</si>
  <si>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</si>
  <si>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</si>
  <si>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</si>
  <si>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</si>
  <si>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</si>
  <si>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</si>
  <si>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</si>
  <si>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010 00 00000</t>
  </si>
  <si>
    <t>010 00 04510</t>
  </si>
  <si>
    <t>090 00 00000</t>
  </si>
  <si>
    <t>090 00 04000</t>
  </si>
  <si>
    <t>090 00 12000</t>
  </si>
  <si>
    <t>090 00 12140</t>
  </si>
  <si>
    <t>221 00 04000</t>
  </si>
  <si>
    <t>280 00 10020</t>
  </si>
  <si>
    <t>160 00 00000</t>
  </si>
  <si>
    <t>160 00 10000</t>
  </si>
  <si>
    <t>160 00 10050</t>
  </si>
  <si>
    <t>160 00 12000</t>
  </si>
  <si>
    <t>160 00 12150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</si>
  <si>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</si>
  <si>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090 00 02000</t>
  </si>
  <si>
    <t>090 00 02160</t>
  </si>
  <si>
    <t>070 00 00000</t>
  </si>
  <si>
    <t>070 00 02000</t>
  </si>
  <si>
    <t>070 00 02260</t>
  </si>
  <si>
    <t>070 00 04000</t>
  </si>
  <si>
    <t>070 00 04260</t>
  </si>
  <si>
    <t xml:space="preserve">070 00 10000 </t>
  </si>
  <si>
    <t>070 00 10260</t>
  </si>
  <si>
    <t>070 00 02270</t>
  </si>
  <si>
    <t>070 00 02280</t>
  </si>
  <si>
    <t>070 00 04270</t>
  </si>
  <si>
    <t>070 00 04280</t>
  </si>
  <si>
    <t>070 00 06000</t>
  </si>
  <si>
    <t>070 00 06270</t>
  </si>
  <si>
    <t>070 00 02300</t>
  </si>
  <si>
    <t>070 00 04300</t>
  </si>
  <si>
    <t>070 00 12000</t>
  </si>
  <si>
    <t>070 00 12300</t>
  </si>
  <si>
    <t>050 00 00000</t>
  </si>
  <si>
    <t>050 00 04270</t>
  </si>
  <si>
    <t>050 00 06000</t>
  </si>
  <si>
    <t xml:space="preserve">050 00 06270 </t>
  </si>
  <si>
    <t>280 00 12000</t>
  </si>
  <si>
    <t>280 00 12380</t>
  </si>
  <si>
    <t>050 00 04370</t>
  </si>
  <si>
    <t>110 00 02000</t>
  </si>
  <si>
    <t>110 00 02470</t>
  </si>
  <si>
    <t>110 00 04470</t>
  </si>
  <si>
    <t>050 00 09000</t>
  </si>
  <si>
    <t>050 00 09010</t>
  </si>
  <si>
    <t>Ежемесячные денежные выплаты на питание детям-инвалидам</t>
  </si>
  <si>
    <t>050 00 09020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</si>
  <si>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</si>
  <si>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</si>
  <si>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</si>
  <si>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</si>
  <si>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</si>
  <si>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</si>
  <si>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</si>
  <si>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</si>
  <si>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</si>
  <si>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</si>
  <si>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</si>
  <si>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</si>
  <si>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050 00 09190</t>
  </si>
  <si>
    <t>050 00 09220</t>
  </si>
  <si>
    <t>050 00 09230</t>
  </si>
  <si>
    <t>050 00 09240</t>
  </si>
  <si>
    <t>050 00 09250</t>
  </si>
  <si>
    <t>050 00 09270</t>
  </si>
  <si>
    <t>050 00 09290</t>
  </si>
  <si>
    <t>050 00 09310</t>
  </si>
  <si>
    <t>050 00 09320</t>
  </si>
  <si>
    <t>050 00 09330</t>
  </si>
  <si>
    <t>990 00 13000</t>
  </si>
  <si>
    <t>990 00 07000</t>
  </si>
  <si>
    <t>990 00 07090</t>
  </si>
  <si>
    <t>150 00 00000</t>
  </si>
  <si>
    <t>152 00 00000</t>
  </si>
  <si>
    <t>152 00 04000</t>
  </si>
  <si>
    <t>990 00 04130</t>
  </si>
  <si>
    <t xml:space="preserve">155 00 00000 </t>
  </si>
  <si>
    <t xml:space="preserve">155 00 04000 </t>
  </si>
  <si>
    <t xml:space="preserve">155 00 04090 </t>
  </si>
  <si>
    <t>Социальные выплаты гражданам, кроме публичных
нормативных социальных выплат</t>
  </si>
  <si>
    <t>230 00 00000</t>
  </si>
  <si>
    <t>230 00 04000</t>
  </si>
  <si>
    <t>230 00 04390</t>
  </si>
  <si>
    <t>152 00 04180</t>
  </si>
  <si>
    <t>040 00 04130</t>
  </si>
  <si>
    <t>140 00 00000</t>
  </si>
  <si>
    <t>140 00 04000</t>
  </si>
  <si>
    <t>140 00 04130</t>
  </si>
  <si>
    <t>290 00 00000</t>
  </si>
  <si>
    <t>290 00 04000</t>
  </si>
  <si>
    <t>290 00 04130</t>
  </si>
  <si>
    <t>330 00 00000</t>
  </si>
  <si>
    <t>330 00 04000</t>
  </si>
  <si>
    <t>140 00 04410</t>
  </si>
  <si>
    <t>290 00 04410</t>
  </si>
  <si>
    <t>320 00 00000</t>
  </si>
  <si>
    <t>320 00 04000</t>
  </si>
  <si>
    <t>320 00 04410</t>
  </si>
  <si>
    <t xml:space="preserve">990 00 00000 </t>
  </si>
  <si>
    <t>990 00 04410</t>
  </si>
  <si>
    <t>130 00 00000</t>
  </si>
  <si>
    <t>130 00 04000</t>
  </si>
  <si>
    <t>130 00 04420</t>
  </si>
  <si>
    <t>240 00 00000</t>
  </si>
  <si>
    <t>240 00 04000</t>
  </si>
  <si>
    <t>240 00 04420</t>
  </si>
  <si>
    <t>320 00 04420</t>
  </si>
  <si>
    <t>990 00 04420</t>
  </si>
  <si>
    <t>130 00 02000</t>
  </si>
  <si>
    <t>130 00 02430</t>
  </si>
  <si>
    <t>130 00 04430</t>
  </si>
  <si>
    <t>230 00 02000</t>
  </si>
  <si>
    <t>230 00 02430</t>
  </si>
  <si>
    <t>320 00 02000</t>
  </si>
  <si>
    <t>320 00 02430</t>
  </si>
  <si>
    <t>240 00 04440</t>
  </si>
  <si>
    <t>155 00 06000</t>
  </si>
  <si>
    <t>155 00 06520</t>
  </si>
  <si>
    <t>155 00 06530</t>
  </si>
  <si>
    <t>155 00 06540</t>
  </si>
  <si>
    <t>155 00 06550</t>
  </si>
  <si>
    <t>040 00 04180</t>
  </si>
  <si>
    <t>152 00 04100</t>
  </si>
  <si>
    <t>154 00 00000</t>
  </si>
  <si>
    <t>154 00 04000</t>
  </si>
  <si>
    <t>154 00 04180</t>
  </si>
  <si>
    <t>154 00 12000</t>
  </si>
  <si>
    <t>154 00 12180</t>
  </si>
  <si>
    <t>155 00 00000</t>
  </si>
  <si>
    <t>155 00 04090</t>
  </si>
  <si>
    <t>155 00 04000</t>
  </si>
  <si>
    <t>Учреждения, осуществляющие деятельность в сфере связи и информатики</t>
  </si>
  <si>
    <t>110 00 02480</t>
  </si>
  <si>
    <t>050 00 04000</t>
  </si>
  <si>
    <t>050 00 09180</t>
  </si>
  <si>
    <t xml:space="preserve">020 00 04600 </t>
  </si>
  <si>
    <t>Стимулирующие субсидии в рамках муниципальных программ и непрограммных направлений деятельности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</si>
  <si>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</si>
  <si>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</si>
  <si>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</si>
  <si>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</si>
  <si>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Субсидии юридическим лицам в сфере культуры</t>
  </si>
  <si>
    <t>010 00 06000</t>
  </si>
  <si>
    <t>010 00 06500</t>
  </si>
  <si>
    <t>Муниципальная программа городского округа Тольятти «Молодой семье - доступное жилье» на 2014-2020гг.</t>
  </si>
  <si>
    <t>080 00 00000</t>
  </si>
  <si>
    <t>Муниципальная программа «Тольятти - чистый город» на 2015-2019 годы</t>
  </si>
  <si>
    <t>060 00 00000</t>
  </si>
  <si>
    <t>060 00 04000</t>
  </si>
  <si>
    <t>060 00 04150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</si>
  <si>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</si>
  <si>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Мероприятия  в рамках подпрограммы «Модернизация и развитие автомобильных дорог общего пользования местного значения городского округа Тольятти на 2014-2020 годы» муниципальной программы «Развитие транспортной системы и дорожного хозяйства городского округа Тольятти на 2014-2020 гг.»</t>
  </si>
  <si>
    <t>Мероприятия в сфере градостроительства</t>
  </si>
  <si>
    <t>990 00 04610</t>
  </si>
  <si>
    <t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</t>
  </si>
  <si>
    <t>152 00 S3270</t>
  </si>
  <si>
    <t>010 00 02200</t>
  </si>
  <si>
    <t>Парковые комплексы</t>
  </si>
  <si>
    <t>010 00 04200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</si>
  <si>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2017-2022 годы</t>
    </r>
    <r>
      <rPr>
        <sz val="13"/>
        <rFont val="Calibri"/>
        <family val="2"/>
        <charset val="204"/>
      </rPr>
      <t>»</t>
    </r>
  </si>
  <si>
    <t>Дополнительное образование детей</t>
  </si>
  <si>
    <t>090 00 04280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</si>
  <si>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</si>
  <si>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</si>
  <si>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«Охрана окружающей среды на территории городского округа Тольятти на 2017-2021 годы»</t>
  </si>
  <si>
    <t>221 00 04050</t>
  </si>
  <si>
    <t>Подпрограмма «Развитие муниципальной службы в городском округе Тольятти на 2017-2022 годы»</t>
  </si>
  <si>
    <t>Муниципальная программа «Противодействие коррупции в городском округе Тольятти на 2017-2021 годы»</t>
  </si>
  <si>
    <t>990 00 04580</t>
  </si>
  <si>
    <t>Иные нераспределенные бюджетные ассигнования</t>
  </si>
  <si>
    <t>090 00 04150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</si>
  <si>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</si>
  <si>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Молодежная политика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</si>
  <si>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</si>
  <si>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100 00 04310</t>
  </si>
  <si>
    <r>
      <t>Муниципальная программа «Развитие системы образования городского округа Тольятти на 2017-2020гг.</t>
    </r>
    <r>
      <rPr>
        <sz val="13"/>
        <rFont val="Calibri"/>
        <family val="2"/>
        <charset val="204"/>
      </rPr>
      <t>»</t>
    </r>
  </si>
  <si>
    <t>Муниципальная программа по созданию условий для улучшения  качества жизни жителей городского округа Тольятти и обеспечения социальной стабильности на 2017-2019 годы</t>
  </si>
  <si>
    <t>Муниципальная программа «Развитие физической культуры и спорта в городском округе Тольятти на 2017-2021 годы»</t>
  </si>
  <si>
    <t>Обеспечение долевого финансирования расходов</t>
  </si>
  <si>
    <t>080 00 L0000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</si>
  <si>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</si>
  <si>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151 00 04180</t>
  </si>
  <si>
    <t>151 00 00000</t>
  </si>
  <si>
    <t>151 00 04000</t>
  </si>
  <si>
    <t>151 00 04420</t>
  </si>
  <si>
    <t>990 00 04060</t>
  </si>
  <si>
    <t>Материально-техническое обеспечение деятельности Общественной палаты</t>
  </si>
  <si>
    <t>Муниципальная программа «Благоустройство территории городского округа Тольятти на 2015-2024 годы»</t>
  </si>
  <si>
    <t xml:space="preserve">330 00 00000   </t>
  </si>
  <si>
    <t>120 00 04070</t>
  </si>
  <si>
    <t>120 00 04000</t>
  </si>
  <si>
    <t xml:space="preserve">Субсидии некоммерческим организациям 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</si>
  <si>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</si>
  <si>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280 00 10370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</si>
  <si>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</si>
  <si>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Социальные выплаты гражданам, кроме публичных нормативных социальных выплат</t>
  </si>
  <si>
    <t>270 00 00000</t>
  </si>
  <si>
    <t>270 00 04000</t>
  </si>
  <si>
    <t>270 00 04040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</si>
  <si>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потребительского рынка в городском округе Тольятти на 2017-2021 годы</t>
    </r>
    <r>
      <rPr>
        <sz val="13"/>
        <rFont val="Calibri"/>
        <family val="2"/>
        <charset val="204"/>
      </rPr>
      <t>»</t>
    </r>
  </si>
  <si>
    <t>Строительство объектов дошкольного образования</t>
  </si>
  <si>
    <t>070 00 S3390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</si>
  <si>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</si>
  <si>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</si>
  <si>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Высшее образование</t>
  </si>
  <si>
    <t>330 00 04270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</si>
  <si>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</si>
  <si>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>050 00 04280</t>
  </si>
  <si>
    <t xml:space="preserve">330 00 L555F  </t>
  </si>
  <si>
    <t>Муниципальная программа «Ремонт  помещений, находящихся в муниципальной собственности городского округа Тольятти, на 2018-2022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</si>
  <si>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</si>
  <si>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 xml:space="preserve"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2014-2020 годы» </t>
  </si>
  <si>
    <t xml:space="preserve">Мероприятия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годы» </t>
  </si>
  <si>
    <t>330 00 S3320</t>
  </si>
  <si>
    <t>330 00 S3760</t>
  </si>
  <si>
    <t/>
  </si>
  <si>
    <t>240 00 04450</t>
  </si>
  <si>
    <r>
      <t>Муниципальная программа городского округа Тольятти «Развитие малого и среднего предпринимательства городского округа Тольятти на 2018-2022 годы</t>
    </r>
    <r>
      <rPr>
        <sz val="13"/>
        <rFont val="Calibri"/>
        <family val="2"/>
        <charset val="204"/>
      </rPr>
      <t>»</t>
    </r>
  </si>
  <si>
    <t>050 00 09300</t>
  </si>
  <si>
    <t>Единовременное пособие на первоочередные нужды</t>
  </si>
  <si>
    <t>050 00 09340</t>
  </si>
  <si>
    <t>050 00 09350</t>
  </si>
  <si>
    <t>050 00 09360</t>
  </si>
  <si>
    <t>050 00 09370</t>
  </si>
  <si>
    <t>050 00 09380</t>
  </si>
  <si>
    <t>050 00 09390</t>
  </si>
  <si>
    <t>Единовременное пособие одному из родителей  в связи с рождением ребенка в День исторического рождения города (20 июня)</t>
  </si>
  <si>
    <t>050 00 04340</t>
  </si>
  <si>
    <t>Иные закупки товаров, работ и услуг для обеспечения
государственных (муниципальных) нужд</t>
  </si>
  <si>
    <r>
      <t xml:space="preserve">Единовременное пособие в связи с награждением медалью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За особые успехи в учении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по окончании обучения в образовательной организации, реализующей образовательные программы среднего общего образования</t>
    </r>
  </si>
  <si>
    <t xml:space="preserve">Единовременное пособие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</si>
  <si>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Единовременное пособие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</si>
  <si>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 xml:space="preserve">280 00 10570 </t>
  </si>
  <si>
    <t>090 00 04240</t>
  </si>
  <si>
    <t>Выплаты именных премий главы городского округа Тольятти лицам с ограниченными возможностями здоровья и добровольцам из числа жителей городского округа</t>
  </si>
  <si>
    <t>080 00 L0200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</si>
  <si>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 и общественных инициатив на 2015-2020 годы»</t>
  </si>
  <si>
    <t xml:space="preserve">Резервный фонд администрации городского округа Тольятти </t>
  </si>
  <si>
    <t>220 00 11000</t>
  </si>
  <si>
    <t>220 00 11010</t>
  </si>
  <si>
    <t>220 00 11040</t>
  </si>
  <si>
    <t>220 00 08000</t>
  </si>
  <si>
    <t>220 00 08010</t>
  </si>
  <si>
    <t>220 00 02000</t>
  </si>
  <si>
    <t>220 00 02080</t>
  </si>
  <si>
    <t>220 00 04000</t>
  </si>
  <si>
    <t>220 00 04040</t>
  </si>
  <si>
    <t xml:space="preserve">220 00 04120 </t>
  </si>
  <si>
    <t>220 00 12000</t>
  </si>
  <si>
    <t>220 00 12040</t>
  </si>
  <si>
    <t>220 00 12060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</si>
  <si>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</si>
  <si>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280 00 10130</t>
  </si>
  <si>
    <t>990 00 72000</t>
  </si>
  <si>
    <t>990 00 72004</t>
  </si>
  <si>
    <t>230 00 S0340</t>
  </si>
  <si>
    <t>230 00 S3800</t>
  </si>
  <si>
    <t>230 00 S3810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</si>
  <si>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</si>
  <si>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080 00 04110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</si>
  <si>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</si>
  <si>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Мероприятия на лесовосстановление в рамках государственной программы Самарской области «Развитие лесного хозяйства Самарской области на 2014-2022 годы»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</si>
  <si>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2014-2022 годы» </t>
  </si>
  <si>
    <t xml:space="preserve">Мероприятия на обработку почвы под лесные культуры в рамках  государственной программы Самарской области «Развитие лесного хозяйства Самарской области на 2014-2022 годы» </t>
  </si>
  <si>
    <t>280 00 10620</t>
  </si>
  <si>
    <t xml:space="preserve">Подпрограмма «Содержание улично-дорожной сети городского округа Тольятти на 2014-2020гг.»  </t>
  </si>
  <si>
    <t>Субвенции</t>
  </si>
  <si>
    <t>Организация деятельности в сфере архивного дела</t>
  </si>
  <si>
    <t>Закупка товаров, работ и услуг для государственных (муниципальных) нужд</t>
  </si>
  <si>
    <t>220 00 75150</t>
  </si>
  <si>
    <t>220 00 75000</t>
  </si>
  <si>
    <t>Организация деятельности в сфере обеспечения жильем отдельных категорий граждан</t>
  </si>
  <si>
    <t>Расходы на выплаты персоналу в целях обеспечения выполнения функций государственными (муниципальными) органами, учреждениями, органами управления государственными внебюджетными фондами</t>
  </si>
  <si>
    <t>220 00 75080</t>
  </si>
  <si>
    <t>Организация деятельности в сфере охраны окружающей среды</t>
  </si>
  <si>
    <t>220 00 75120</t>
  </si>
  <si>
    <t>Организация транспортного обслуживания населения на садово-дачные массивы</t>
  </si>
  <si>
    <t>Организация деятельности административных комиссий</t>
  </si>
  <si>
    <t>Осуществление деятельности по опеке и попечительству над несовершеннолетними лицами, социальному обслуживанию и социальной поддержке семьи, материнства и детства</t>
  </si>
  <si>
    <t>220 00 75130</t>
  </si>
  <si>
    <t>220 00 75160</t>
  </si>
  <si>
    <t>220 00 75180</t>
  </si>
  <si>
    <t>Меры по осуществлению деятельности по опеке и попечительству в отношении совершеннолетних граждан</t>
  </si>
  <si>
    <t>220 00 75190</t>
  </si>
  <si>
    <t>Организация деятельности в сфере охраны труда</t>
  </si>
  <si>
    <t>220 00 75200</t>
  </si>
  <si>
    <t>110 00 75180</t>
  </si>
  <si>
    <t>110 00 75000</t>
  </si>
  <si>
    <t>110 00 75120</t>
  </si>
  <si>
    <t>110 00 75190</t>
  </si>
  <si>
    <t>Охрана семьи и детства</t>
  </si>
  <si>
    <t xml:space="preserve">10 </t>
  </si>
  <si>
    <t xml:space="preserve">04 </t>
  </si>
  <si>
    <t>Вознаграждение, причитающееся приемному родителю, патронатному воспитателю</t>
  </si>
  <si>
    <t>050 00 75000</t>
  </si>
  <si>
    <t>050 00 75170</t>
  </si>
  <si>
    <t xml:space="preserve">Муниципальная программа «Формирование современной городской среды на 2018-2022 годы» </t>
  </si>
  <si>
    <t xml:space="preserve">340 00 00000 </t>
  </si>
  <si>
    <t>к решению Думы</t>
  </si>
  <si>
    <t xml:space="preserve">340 00 L5550  </t>
  </si>
  <si>
    <t>070 00 75020</t>
  </si>
  <si>
    <t>070 00 75000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</si>
  <si>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</si>
  <si>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t>
  </si>
  <si>
    <t>070 00 75230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</si>
  <si>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</si>
  <si>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</si>
  <si>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070 00 75060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</si>
  <si>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</si>
  <si>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</si>
  <si>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</si>
  <si>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990 00 S2000</t>
  </si>
  <si>
    <t>990 00 S2004</t>
  </si>
  <si>
    <t>010 00 S2000</t>
  </si>
  <si>
    <t>010 00 S2002</t>
  </si>
  <si>
    <t>020 00 S2000</t>
  </si>
  <si>
    <t>020 00 S2002</t>
  </si>
  <si>
    <t>070 00 S2000</t>
  </si>
  <si>
    <t>070 00 S2002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</si>
  <si>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</si>
  <si>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070 00 75040</t>
  </si>
  <si>
    <t>100 00 02000</t>
  </si>
  <si>
    <t>100 00 02320</t>
  </si>
  <si>
    <t>Мероприятия в организациях, осуществляющих обеспечение градостроительной деятельности</t>
  </si>
  <si>
    <t>100 00 04320</t>
  </si>
  <si>
    <t>110 00 S3000</t>
  </si>
  <si>
    <t>110 00 S3420</t>
  </si>
  <si>
    <t>Обеспечение долевого софинансирования расходов</t>
  </si>
  <si>
    <t>Создание, организация деятельности и развитие многофунционального центра предоставления государственных и муниципальных услуг</t>
  </si>
  <si>
    <t>050 00 09400</t>
  </si>
  <si>
    <t>Ежемесячные денежные выплаты на проезд для отдельных категорий граждан из числа инвалидов</t>
  </si>
  <si>
    <t>Поддержка муниципальных программ формирования современной городской среды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</si>
  <si>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</si>
  <si>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070 00 75030</t>
  </si>
  <si>
    <t>090 00 04040</t>
  </si>
  <si>
    <t>Обеспечение предоставления гарантий в области пенсионного обеспечения в виде ежемесячной доплаты к страховой пенсии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пенсии за выслугу лет лицам, замещавшим должности муниципальной службы в органах местного самоуправления городского округа Тольятти, в том числе комиссионное вознаграждение по операциям с кредитными организациями</t>
  </si>
  <si>
    <t>КУЛЬТУРА, КИНЕМАТОГРАФИЯ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</si>
  <si>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2014-2020 годы</t>
  </si>
  <si>
    <t>070 00 75280</t>
  </si>
  <si>
    <t>Осуществление ежемесячной денежной выплаты в размере 1500 (одной тысячи пятьсот)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</si>
  <si>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S3340</t>
  </si>
  <si>
    <t>070 00 S3350</t>
  </si>
  <si>
    <t>990 00 51200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</si>
  <si>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</si>
  <si>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080 00 R4970</t>
  </si>
  <si>
    <t>Предоставление молодым семьям социальных выплат на приобретение жилья или строительство индивидуального жилого дома</t>
  </si>
  <si>
    <t>080 00 L4970</t>
  </si>
  <si>
    <t>Обеспечение жильем граждан, проработавших в тылу в период Великой Отечественной войны</t>
  </si>
  <si>
    <t>990 00 75090</t>
  </si>
  <si>
    <t>990 00 51340</t>
  </si>
  <si>
    <t xml:space="preserve">Обеспечение жильем отдельных категорий граждан, установленных Федеральным законом от 12.01.1995г          № 5-ФЗ «О ветеранах», в соответствии с Указом Президента РФ от 07.05.2008г № 714 «Об обеспечении жильем ветеранов Великой Отечественной войны 1941-1945 годов» </t>
  </si>
  <si>
    <t>990 00 51350</t>
  </si>
  <si>
    <t>Обеспечение жильём отдельных категорий граждан, установленных Федеральным законом от 12.01.1995г №5-ФЗ «О ветеранах»</t>
  </si>
  <si>
    <t>990 00 51760</t>
  </si>
  <si>
    <t>Обеспечение жильём отдельных категорий граждан, установленных Федеральным законом от 24.11.1995г №181-ФЗ «О социальной защите инвалидов в РФ»</t>
  </si>
  <si>
    <t>990 00 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</si>
  <si>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</si>
  <si>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Капитальные вложения в объекты государственной (муниципальной) собственности 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</si>
  <si>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</si>
  <si>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</si>
  <si>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010 00 S3020</t>
  </si>
  <si>
    <t>280 00 04370</t>
  </si>
  <si>
    <t>280 00 04000</t>
  </si>
  <si>
    <t>010 00 R5170</t>
  </si>
  <si>
    <t>Поддержка творческой деятельности и техническое оснащение детских и кукольных театров</t>
  </si>
  <si>
    <t>010 00 76010</t>
  </si>
  <si>
    <t>Поддержка самодеятельного народного творчества</t>
  </si>
  <si>
    <t xml:space="preserve">Мероприятия по проведению капитального ремонта зданий (помещений) муниципальных учреждений культуры </t>
  </si>
  <si>
    <t>030 00 S3010</t>
  </si>
  <si>
    <t>Организация и проведение мероприятий с несовершеннолетними в период каникул и свободное от учебы время</t>
  </si>
  <si>
    <t>Резервный фонд Губернатора Самарской области</t>
  </si>
  <si>
    <t>Создание дополнительных мест для детей в возрасте от 2 месяцев до 3 лет в  организациях, осуществляющих образовательную деятельность по программам дошкольного образования</t>
  </si>
  <si>
    <t>070 00 L1590</t>
  </si>
  <si>
    <t>990 00 76050</t>
  </si>
  <si>
    <t>Исполнение органами местного самоуправления актов государственных органов по обеспечению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</si>
  <si>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221 00 75200</t>
  </si>
  <si>
    <t>221 00 75000</t>
  </si>
  <si>
    <t>330 00 S9800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</si>
  <si>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года.</t>
  </si>
  <si>
    <t>070 00 S3400</t>
  </si>
  <si>
    <t>020 00 04100</t>
  </si>
  <si>
    <t>Проектирование и реконструкция объектов капитального строительства муниципальной собственности в рамках муниципальной программы «Развитие физической культуры и спорта на территории городского округа Тольятти на 2017-2021 годы»</t>
  </si>
  <si>
    <t>020 00 S3030</t>
  </si>
  <si>
    <t>от___________  №_____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</si>
  <si>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2019 ГОД</t>
  </si>
  <si>
    <t>090 00 04360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</si>
  <si>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</si>
  <si>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S3250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</si>
  <si>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2014-2022 годы»</t>
  </si>
  <si>
    <t>230 00 12000</t>
  </si>
  <si>
    <t>230 00 12390</t>
  </si>
  <si>
    <t>Учреждения, осуществляющие деятельность в области лесного хозяйства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</si>
  <si>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Капитальный ремонт многоквартирных домов городского округа Тольятти на 2019-2023 годы</t>
    </r>
    <r>
      <rPr>
        <sz val="13"/>
        <rFont val="Calibri"/>
        <family val="2"/>
        <charset val="204"/>
      </rPr>
      <t>»</t>
    </r>
  </si>
  <si>
    <t>Муниципальная программа «Капитальный ремонт многоквартирных домов городского округа Тольятти на 2019-2023 годы»</t>
  </si>
  <si>
    <t>060 00 02000</t>
  </si>
  <si>
    <t>060 00 02430</t>
  </si>
  <si>
    <r>
      <t xml:space="preserve">Муниципальная 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Культура Тольятти (2019-2023гг.)</t>
    </r>
    <r>
      <rPr>
        <sz val="13"/>
        <color theme="1"/>
        <rFont val="Calibri"/>
        <family val="2"/>
        <charset val="204"/>
      </rPr>
      <t>»</t>
    </r>
  </si>
  <si>
    <t>Муниципальная программа «Профилактика наркомании населения городского округа Тольятти на 2019-2023 годы»</t>
  </si>
  <si>
    <t>340 00 S5550</t>
  </si>
  <si>
    <t>Поддержка муниципальных программ формирования современной городской среды (дополнительные расходы по результатам общественного опроса)</t>
  </si>
  <si>
    <t>090 00 02430</t>
  </si>
  <si>
    <t>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сохранение и защиту самобытности, культуры, языков и традиций народов Российской Федерации, в городском округе Тольятти</t>
  </si>
  <si>
    <t xml:space="preserve">280 00 10630 </t>
  </si>
  <si>
    <t>155 00 S2000</t>
  </si>
  <si>
    <t>155 00 S2005</t>
  </si>
  <si>
    <t>330 00 04100</t>
  </si>
  <si>
    <t>070 00 04100</t>
  </si>
  <si>
    <t>330 00 04260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</si>
</sst>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2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1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7" fillId="0" borderId="0" xfId="0" applyFont="1" applyFill="1"/>
    <xf numFmtId="0" fontId="16" fillId="0" borderId="0" xfId="0" applyFont="1" applyFill="1"/>
    <xf numFmtId="0" fontId="14" fillId="0" borderId="0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6" fillId="0" borderId="0" xfId="0" applyFont="1" applyFill="1" applyAlignment="1">
      <alignment horizontal="right"/>
    </xf>
    <xf numFmtId="49" fontId="6" fillId="0" borderId="0" xfId="0" applyNumberFormat="1" applyFont="1" applyFill="1" applyAlignment="1">
      <alignment horizontal="right"/>
    </xf>
    <xf numFmtId="0" fontId="2" fillId="0" borderId="1" xfId="0" applyFont="1" applyFill="1" applyBorder="1"/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horizontal="center" wrapText="1"/>
    </xf>
    <xf numFmtId="3" fontId="11" fillId="0" borderId="1" xfId="2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1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/>
    </xf>
    <xf numFmtId="3" fontId="5" fillId="0" borderId="1" xfId="1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right"/>
    </xf>
    <xf numFmtId="3" fontId="2" fillId="0" borderId="1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right"/>
    </xf>
    <xf numFmtId="3" fontId="12" fillId="0" borderId="1" xfId="2" applyNumberFormat="1" applyFont="1" applyFill="1" applyBorder="1" applyAlignment="1">
      <alignment horizontal="center"/>
    </xf>
    <xf numFmtId="0" fontId="9" fillId="0" borderId="1" xfId="0" applyFont="1" applyFill="1" applyBorder="1"/>
    <xf numFmtId="0" fontId="6" fillId="0" borderId="1" xfId="0" applyFont="1" applyFill="1" applyBorder="1"/>
    <xf numFmtId="0" fontId="12" fillId="0" borderId="1" xfId="0" applyFont="1" applyFill="1" applyBorder="1"/>
    <xf numFmtId="0" fontId="16" fillId="0" borderId="1" xfId="0" applyFont="1" applyFill="1" applyBorder="1"/>
    <xf numFmtId="3" fontId="2" fillId="0" borderId="0" xfId="0" applyNumberFormat="1" applyFont="1" applyFill="1"/>
    <xf numFmtId="0" fontId="24" fillId="0" borderId="0" xfId="0" applyFont="1" applyFill="1"/>
    <xf numFmtId="4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/>
    <xf numFmtId="0" fontId="14" fillId="0" borderId="1" xfId="0" applyFont="1" applyFill="1" applyBorder="1"/>
    <xf numFmtId="0" fontId="12" fillId="0" borderId="1" xfId="0" applyNumberFormat="1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 wrapText="1"/>
    </xf>
    <xf numFmtId="11" fontId="20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1" fontId="11" fillId="0" borderId="1" xfId="0" applyNumberFormat="1" applyFont="1" applyFill="1" applyBorder="1" applyAlignment="1">
      <alignment horizontal="center" wrapText="1"/>
    </xf>
    <xf numFmtId="11" fontId="12" fillId="0" borderId="1" xfId="0" applyNumberFormat="1" applyFont="1" applyFill="1" applyBorder="1" applyAlignment="1">
      <alignment horizontal="left" wrapText="1"/>
    </xf>
    <xf numFmtId="11" fontId="12" fillId="0" borderId="1" xfId="0" applyNumberFormat="1" applyFont="1" applyFill="1" applyBorder="1" applyAlignment="1">
      <alignment wrapText="1"/>
    </xf>
    <xf numFmtId="0" fontId="12" fillId="0" borderId="1" xfId="0" applyNumberFormat="1" applyFont="1" applyFill="1" applyBorder="1" applyAlignment="1">
      <alignment wrapText="1"/>
    </xf>
    <xf numFmtId="166" fontId="11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20" fillId="0" borderId="1" xfId="0" applyNumberFormat="1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/>
    </xf>
    <xf numFmtId="11" fontId="11" fillId="0" borderId="1" xfId="0" applyNumberFormat="1" applyFont="1" applyFill="1" applyBorder="1" applyAlignment="1">
      <alignment horizontal="left" wrapText="1"/>
    </xf>
    <xf numFmtId="49" fontId="12" fillId="0" borderId="1" xfId="0" applyNumberFormat="1" applyFont="1" applyFill="1" applyBorder="1" applyAlignment="1">
      <alignment horizontal="left" wrapText="1"/>
    </xf>
    <xf numFmtId="0" fontId="18" fillId="0" borderId="1" xfId="0" applyFont="1" applyFill="1" applyBorder="1" applyAlignment="1">
      <alignment horizontal="left" wrapText="1"/>
    </xf>
    <xf numFmtId="0" fontId="23" fillId="0" borderId="1" xfId="0" applyFont="1" applyFill="1" applyBorder="1" applyAlignment="1">
      <alignment horizontal="left" wrapText="1"/>
    </xf>
    <xf numFmtId="0" fontId="13" fillId="0" borderId="1" xfId="0" applyFont="1" applyFill="1" applyBorder="1"/>
    <xf numFmtId="3" fontId="9" fillId="0" borderId="1" xfId="0" applyNumberFormat="1" applyFont="1" applyFill="1" applyBorder="1" applyAlignment="1">
      <alignment horizontal="center"/>
    </xf>
    <xf numFmtId="49" fontId="20" fillId="0" borderId="1" xfId="0" applyNumberFormat="1" applyFont="1" applyFill="1" applyBorder="1" applyAlignment="1">
      <alignment horizontal="center" wrapText="1"/>
    </xf>
    <xf numFmtId="0" fontId="22" fillId="0" borderId="1" xfId="0" applyNumberFormat="1" applyFont="1" applyFill="1" applyBorder="1" applyAlignment="1">
      <alignment horizontal="left" wrapText="1"/>
    </xf>
    <xf numFmtId="49" fontId="2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5" fillId="0" borderId="1" xfId="2" applyNumberFormat="1" applyFont="1" applyFill="1" applyBorder="1" applyAlignment="1">
      <alignment horizontal="center"/>
    </xf>
    <xf numFmtId="0" fontId="12" fillId="0" borderId="1" xfId="3" applyFont="1" applyFill="1" applyBorder="1" applyAlignment="1">
      <alignment horizontal="left" wrapText="1"/>
    </xf>
    <xf numFmtId="0" fontId="20" fillId="0" borderId="1" xfId="0" applyNumberFormat="1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/>
    <xf numFmtId="3" fontId="20" fillId="0" borderId="1" xfId="0" applyNumberFormat="1" applyFont="1" applyFill="1" applyBorder="1" applyAlignment="1">
      <alignment horizontal="center"/>
    </xf>
    <xf numFmtId="11" fontId="20" fillId="0" borderId="1" xfId="0" applyNumberFormat="1" applyFont="1" applyFill="1" applyBorder="1" applyAlignment="1">
      <alignment wrapText="1"/>
    </xf>
    <xf numFmtId="0" fontId="12" fillId="0" borderId="1" xfId="3" applyNumberFormat="1" applyFont="1" applyFill="1" applyBorder="1" applyAlignment="1">
      <alignment horizontal="left" vertical="center" wrapText="1"/>
    </xf>
    <xf numFmtId="0" fontId="12" fillId="0" borderId="1" xfId="3" applyFont="1" applyFill="1" applyBorder="1" applyAlignment="1">
      <alignment horizontal="left" vertical="center" wrapText="1"/>
    </xf>
    <xf numFmtId="166" fontId="12" fillId="0" borderId="1" xfId="3" applyNumberFormat="1" applyFont="1" applyFill="1" applyBorder="1" applyAlignment="1">
      <alignment horizontal="center" wrapText="1"/>
    </xf>
    <xf numFmtId="0" fontId="17" fillId="0" borderId="1" xfId="0" applyFont="1" applyFill="1" applyBorder="1"/>
    <xf numFmtId="1" fontId="6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/>
    </xf>
    <xf numFmtId="3" fontId="12" fillId="0" borderId="1" xfId="1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 wrapText="1"/>
    </xf>
    <xf numFmtId="49" fontId="25" fillId="0" borderId="1" xfId="0" applyNumberFormat="1" applyFont="1" applyFill="1" applyBorder="1" applyAlignment="1">
      <alignment horizontal="center"/>
    </xf>
    <xf numFmtId="3" fontId="13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/>
    <xf numFmtId="3" fontId="5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/>
    <xf numFmtId="49" fontId="12" fillId="0" borderId="2" xfId="0" applyNumberFormat="1" applyFont="1" applyFill="1" applyBorder="1" applyAlignment="1">
      <alignment horizontal="center" wrapText="1"/>
    </xf>
    <xf numFmtId="0" fontId="20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12" fillId="0" borderId="0" xfId="0" applyFont="1" applyFill="1" applyAlignment="1">
      <alignment horizontal="right"/>
    </xf>
    <xf numFmtId="3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9" fillId="0" borderId="0" xfId="0" applyNumberFormat="1" applyFont="1" applyFill="1"/>
    <xf numFmtId="3" fontId="6" fillId="0" borderId="0" xfId="0" applyNumberFormat="1" applyFont="1" applyFill="1"/>
  </cellXfs>
  <cellStyles count="4">
    <cellStyle name="Обычный" xfId="0" builtinId="0"/>
    <cellStyle name="Обычный 2" xfId="3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4"/>
  <sheetViews>
    <sheetView showZeros="0" tabSelected="1" view="pageBreakPreview" topLeftCell="A1105" zoomScaleNormal="75" zoomScaleSheetLayoutView="100" workbookViewId="0">
      <selection activeCell="C1112" sqref="C1112"/>
    </sheetView>
  </sheetViews>
  <sheetFormatPr defaultColWidth="9.140625" defaultRowHeight="15" x14ac:dyDescent="0.25"/>
  <cols>
    <col min="1" max="1" width="55.85546875" style="2" customWidth="1"/>
    <col min="2" max="2" width="8.7109375" style="3" customWidth="1"/>
    <col min="3" max="3" width="8" style="3" customWidth="1"/>
    <col min="4" max="4" width="16.5703125" style="4" customWidth="1"/>
    <col min="5" max="5" width="8.140625" style="3" customWidth="1"/>
    <col min="6" max="6" width="17.7109375" style="1" customWidth="1"/>
    <col min="7" max="7" width="17.42578125" style="1" customWidth="1"/>
    <col min="8" max="8" width="13.85546875" style="1" bestFit="1" customWidth="1"/>
    <col min="9" max="16384" width="9.140625" style="1"/>
  </cols>
  <sheetData>
    <row r="1" spans="1:8" ht="15" customHeight="1" x14ac:dyDescent="0.25">
      <c r="A1" s="110" t="s">
        <v>226</v>
      </c>
      <c r="B1" s="110"/>
      <c r="C1" s="110"/>
      <c r="D1" s="110"/>
      <c r="E1" s="110"/>
      <c r="F1" s="110"/>
      <c r="G1" s="110"/>
    </row>
    <row r="2" spans="1:8" ht="15" customHeight="1" x14ac:dyDescent="0.25">
      <c r="A2" s="110" t="s">
        <v>583</v>
      </c>
      <c r="B2" s="110"/>
      <c r="C2" s="110"/>
      <c r="D2" s="110"/>
      <c r="E2" s="110"/>
      <c r="F2" s="110"/>
      <c r="G2" s="110"/>
    </row>
    <row r="3" spans="1:8" ht="15" customHeight="1" x14ac:dyDescent="0.25">
      <c r="A3" s="110" t="s">
        <v>668</v>
      </c>
      <c r="B3" s="110"/>
      <c r="C3" s="110"/>
      <c r="D3" s="110"/>
      <c r="E3" s="110"/>
      <c r="F3" s="110"/>
      <c r="G3" s="110"/>
    </row>
    <row r="4" spans="1:8" ht="15" customHeight="1" x14ac:dyDescent="0.3">
      <c r="A4" s="16"/>
      <c r="B4" s="16"/>
      <c r="C4" s="16"/>
      <c r="D4" s="16"/>
      <c r="E4" s="17"/>
    </row>
    <row r="5" spans="1:8" ht="152.25" customHeight="1" x14ac:dyDescent="0.35">
      <c r="A5" s="109" t="s">
        <v>669</v>
      </c>
      <c r="B5" s="109"/>
      <c r="C5" s="109"/>
      <c r="D5" s="109"/>
      <c r="E5" s="109"/>
      <c r="F5" s="109"/>
      <c r="G5" s="109"/>
    </row>
    <row r="7" spans="1:8" ht="12.75" customHeight="1" x14ac:dyDescent="0.2">
      <c r="A7" s="113" t="s">
        <v>12</v>
      </c>
      <c r="B7" s="112" t="s">
        <v>48</v>
      </c>
      <c r="C7" s="112" t="s">
        <v>49</v>
      </c>
      <c r="D7" s="113" t="s">
        <v>13</v>
      </c>
      <c r="E7" s="112" t="s">
        <v>14</v>
      </c>
      <c r="F7" s="111" t="s">
        <v>6</v>
      </c>
      <c r="G7" s="111"/>
    </row>
    <row r="8" spans="1:8" ht="13.5" customHeight="1" x14ac:dyDescent="0.2">
      <c r="A8" s="113"/>
      <c r="B8" s="112"/>
      <c r="C8" s="112"/>
      <c r="D8" s="113"/>
      <c r="E8" s="112"/>
      <c r="F8" s="111"/>
      <c r="G8" s="111"/>
    </row>
    <row r="9" spans="1:8" ht="121.5" customHeight="1" x14ac:dyDescent="0.2">
      <c r="A9" s="113"/>
      <c r="B9" s="112"/>
      <c r="C9" s="112"/>
      <c r="D9" s="113"/>
      <c r="E9" s="112"/>
      <c r="F9" s="104" t="s">
        <v>7</v>
      </c>
      <c r="G9" s="48" t="s">
        <v>8</v>
      </c>
    </row>
    <row r="10" spans="1:8" ht="15.75" customHeight="1" x14ac:dyDescent="0.25">
      <c r="A10" s="49"/>
      <c r="B10" s="50"/>
      <c r="C10" s="50"/>
      <c r="D10" s="51"/>
      <c r="E10" s="50"/>
      <c r="F10" s="18"/>
      <c r="G10" s="18"/>
    </row>
    <row r="11" spans="1:8" s="5" customFormat="1" ht="50.25" customHeight="1" x14ac:dyDescent="0.3">
      <c r="A11" s="47" t="s">
        <v>15</v>
      </c>
      <c r="B11" s="19" t="s">
        <v>16</v>
      </c>
      <c r="C11" s="19"/>
      <c r="D11" s="20"/>
      <c r="E11" s="19"/>
      <c r="F11" s="21">
        <f>F13+F20+F40+F97+F104+F85</f>
        <v>1266858</v>
      </c>
      <c r="G11" s="21">
        <f>G13+G20+G40+G97+G104+G85</f>
        <v>57598</v>
      </c>
      <c r="H11" s="114">
        <f>F11-G11</f>
        <v>1209260</v>
      </c>
    </row>
    <row r="12" spans="1:8" s="6" customFormat="1" ht="15.75" x14ac:dyDescent="0.25">
      <c r="A12" s="49"/>
      <c r="B12" s="50"/>
      <c r="C12" s="50"/>
      <c r="D12" s="51"/>
      <c r="E12" s="50"/>
      <c r="F12" s="52"/>
      <c r="G12" s="52"/>
    </row>
    <row r="13" spans="1:8" s="7" customFormat="1" ht="67.5" customHeight="1" x14ac:dyDescent="0.3">
      <c r="A13" s="56" t="s">
        <v>70</v>
      </c>
      <c r="B13" s="22" t="s">
        <v>50</v>
      </c>
      <c r="C13" s="22" t="s">
        <v>51</v>
      </c>
      <c r="D13" s="57"/>
      <c r="E13" s="22"/>
      <c r="F13" s="23">
        <f t="shared" ref="F13:G17" si="0">F14</f>
        <v>4183</v>
      </c>
      <c r="G13" s="23">
        <f t="shared" si="0"/>
        <v>0</v>
      </c>
    </row>
    <row r="14" spans="1:8" s="7" customFormat="1" ht="51" customHeight="1" x14ac:dyDescent="0.3">
      <c r="A14" s="30" t="s">
        <v>444</v>
      </c>
      <c r="B14" s="24" t="s">
        <v>50</v>
      </c>
      <c r="C14" s="24" t="s">
        <v>51</v>
      </c>
      <c r="D14" s="58" t="s">
        <v>237</v>
      </c>
      <c r="E14" s="24"/>
      <c r="F14" s="25">
        <f t="shared" si="0"/>
        <v>4183</v>
      </c>
      <c r="G14" s="25">
        <f t="shared" si="0"/>
        <v>0</v>
      </c>
    </row>
    <row r="15" spans="1:8" s="7" customFormat="1" ht="42.75" customHeight="1" x14ac:dyDescent="0.3">
      <c r="A15" s="30" t="s">
        <v>149</v>
      </c>
      <c r="B15" s="24" t="s">
        <v>50</v>
      </c>
      <c r="C15" s="24" t="s">
        <v>51</v>
      </c>
      <c r="D15" s="26" t="s">
        <v>523</v>
      </c>
      <c r="E15" s="24"/>
      <c r="F15" s="25">
        <f t="shared" si="0"/>
        <v>4183</v>
      </c>
      <c r="G15" s="25">
        <f t="shared" si="0"/>
        <v>0</v>
      </c>
    </row>
    <row r="16" spans="1:8" s="8" customFormat="1" ht="20.25" customHeight="1" x14ac:dyDescent="0.25">
      <c r="A16" s="30" t="s">
        <v>112</v>
      </c>
      <c r="B16" s="24" t="s">
        <v>50</v>
      </c>
      <c r="C16" s="24" t="s">
        <v>51</v>
      </c>
      <c r="D16" s="26" t="s">
        <v>524</v>
      </c>
      <c r="E16" s="24"/>
      <c r="F16" s="25">
        <f t="shared" si="0"/>
        <v>4183</v>
      </c>
      <c r="G16" s="25">
        <f t="shared" si="0"/>
        <v>0</v>
      </c>
    </row>
    <row r="17" spans="1:7" s="9" customFormat="1" ht="87" customHeight="1" x14ac:dyDescent="0.25">
      <c r="A17" s="30" t="s">
        <v>448</v>
      </c>
      <c r="B17" s="24" t="s">
        <v>50</v>
      </c>
      <c r="C17" s="24" t="s">
        <v>51</v>
      </c>
      <c r="D17" s="26" t="s">
        <v>524</v>
      </c>
      <c r="E17" s="24" t="s">
        <v>105</v>
      </c>
      <c r="F17" s="25">
        <f t="shared" si="0"/>
        <v>4183</v>
      </c>
      <c r="G17" s="25">
        <f t="shared" si="0"/>
        <v>0</v>
      </c>
    </row>
    <row r="18" spans="1:7" s="9" customFormat="1" ht="39" customHeight="1" x14ac:dyDescent="0.25">
      <c r="A18" s="59" t="s">
        <v>165</v>
      </c>
      <c r="B18" s="24" t="s">
        <v>50</v>
      </c>
      <c r="C18" s="24" t="s">
        <v>51</v>
      </c>
      <c r="D18" s="26" t="s">
        <v>524</v>
      </c>
      <c r="E18" s="24" t="s">
        <v>164</v>
      </c>
      <c r="F18" s="25">
        <f>4022+161</f>
        <v>4183</v>
      </c>
      <c r="G18" s="25"/>
    </row>
    <row r="19" spans="1:7" s="6" customFormat="1" ht="15.75" x14ac:dyDescent="0.25">
      <c r="A19" s="60"/>
      <c r="B19" s="50"/>
      <c r="C19" s="50"/>
      <c r="D19" s="51"/>
      <c r="E19" s="50"/>
      <c r="F19" s="52"/>
      <c r="G19" s="52"/>
    </row>
    <row r="20" spans="1:7" s="7" customFormat="1" ht="93" customHeight="1" x14ac:dyDescent="0.3">
      <c r="A20" s="56" t="s">
        <v>52</v>
      </c>
      <c r="B20" s="22" t="s">
        <v>50</v>
      </c>
      <c r="C20" s="22" t="s">
        <v>53</v>
      </c>
      <c r="D20" s="61"/>
      <c r="E20" s="22"/>
      <c r="F20" s="27">
        <f t="shared" ref="F20:G21" si="1">F21</f>
        <v>70695</v>
      </c>
      <c r="G20" s="27">
        <f t="shared" si="1"/>
        <v>0</v>
      </c>
    </row>
    <row r="21" spans="1:7" s="7" customFormat="1" ht="22.5" customHeight="1" x14ac:dyDescent="0.3">
      <c r="A21" s="30" t="s">
        <v>81</v>
      </c>
      <c r="B21" s="24" t="s">
        <v>50</v>
      </c>
      <c r="C21" s="24" t="s">
        <v>53</v>
      </c>
      <c r="D21" s="58" t="s">
        <v>241</v>
      </c>
      <c r="E21" s="28"/>
      <c r="F21" s="38">
        <f t="shared" si="1"/>
        <v>70695</v>
      </c>
      <c r="G21" s="38">
        <f t="shared" si="1"/>
        <v>0</v>
      </c>
    </row>
    <row r="22" spans="1:7" s="7" customFormat="1" ht="38.25" customHeight="1" x14ac:dyDescent="0.3">
      <c r="A22" s="30" t="s">
        <v>149</v>
      </c>
      <c r="B22" s="24" t="s">
        <v>50</v>
      </c>
      <c r="C22" s="24" t="s">
        <v>53</v>
      </c>
      <c r="D22" s="26" t="s">
        <v>253</v>
      </c>
      <c r="E22" s="24"/>
      <c r="F22" s="38">
        <f t="shared" ref="F22:G22" si="2">F23+F26+F29</f>
        <v>70695</v>
      </c>
      <c r="G22" s="38">
        <f t="shared" si="2"/>
        <v>0</v>
      </c>
    </row>
    <row r="23" spans="1:7" s="7" customFormat="1" ht="40.5" customHeight="1" x14ac:dyDescent="0.3">
      <c r="A23" s="30" t="s">
        <v>17</v>
      </c>
      <c r="B23" s="24" t="s">
        <v>50</v>
      </c>
      <c r="C23" s="24" t="s">
        <v>53</v>
      </c>
      <c r="D23" s="26" t="s">
        <v>254</v>
      </c>
      <c r="E23" s="24"/>
      <c r="F23" s="38">
        <f t="shared" ref="F23:G24" si="3">F24</f>
        <v>2288</v>
      </c>
      <c r="G23" s="38">
        <f t="shared" si="3"/>
        <v>0</v>
      </c>
    </row>
    <row r="24" spans="1:7" s="7" customFormat="1" ht="89.25" customHeight="1" x14ac:dyDescent="0.3">
      <c r="A24" s="30" t="s">
        <v>448</v>
      </c>
      <c r="B24" s="24" t="s">
        <v>50</v>
      </c>
      <c r="C24" s="24" t="s">
        <v>53</v>
      </c>
      <c r="D24" s="26" t="s">
        <v>254</v>
      </c>
      <c r="E24" s="24" t="s">
        <v>105</v>
      </c>
      <c r="F24" s="25">
        <f t="shared" si="3"/>
        <v>2288</v>
      </c>
      <c r="G24" s="25">
        <f t="shared" si="3"/>
        <v>0</v>
      </c>
    </row>
    <row r="25" spans="1:7" s="7" customFormat="1" ht="40.5" customHeight="1" x14ac:dyDescent="0.3">
      <c r="A25" s="59" t="s">
        <v>165</v>
      </c>
      <c r="B25" s="24" t="s">
        <v>50</v>
      </c>
      <c r="C25" s="24" t="s">
        <v>53</v>
      </c>
      <c r="D25" s="26" t="s">
        <v>254</v>
      </c>
      <c r="E25" s="24" t="s">
        <v>164</v>
      </c>
      <c r="F25" s="25">
        <f>2200+88</f>
        <v>2288</v>
      </c>
      <c r="G25" s="25"/>
    </row>
    <row r="26" spans="1:7" s="7" customFormat="1" ht="42.75" customHeight="1" x14ac:dyDescent="0.3">
      <c r="A26" s="30" t="s">
        <v>18</v>
      </c>
      <c r="B26" s="24" t="s">
        <v>50</v>
      </c>
      <c r="C26" s="24" t="s">
        <v>53</v>
      </c>
      <c r="D26" s="26" t="s">
        <v>255</v>
      </c>
      <c r="E26" s="24"/>
      <c r="F26" s="38">
        <f t="shared" ref="F26:G27" si="4">F27</f>
        <v>1506</v>
      </c>
      <c r="G26" s="38">
        <f t="shared" si="4"/>
        <v>0</v>
      </c>
    </row>
    <row r="27" spans="1:7" s="8" customFormat="1" ht="87.75" customHeight="1" x14ac:dyDescent="0.25">
      <c r="A27" s="30" t="s">
        <v>448</v>
      </c>
      <c r="B27" s="24" t="s">
        <v>50</v>
      </c>
      <c r="C27" s="24" t="s">
        <v>53</v>
      </c>
      <c r="D27" s="26" t="s">
        <v>255</v>
      </c>
      <c r="E27" s="24" t="s">
        <v>105</v>
      </c>
      <c r="F27" s="25">
        <f t="shared" si="4"/>
        <v>1506</v>
      </c>
      <c r="G27" s="25">
        <f t="shared" si="4"/>
        <v>0</v>
      </c>
    </row>
    <row r="28" spans="1:7" s="8" customFormat="1" ht="33" x14ac:dyDescent="0.25">
      <c r="A28" s="59" t="s">
        <v>165</v>
      </c>
      <c r="B28" s="24" t="s">
        <v>50</v>
      </c>
      <c r="C28" s="24" t="s">
        <v>53</v>
      </c>
      <c r="D28" s="26" t="s">
        <v>255</v>
      </c>
      <c r="E28" s="24" t="s">
        <v>164</v>
      </c>
      <c r="F28" s="25">
        <f>1363+143</f>
        <v>1506</v>
      </c>
      <c r="G28" s="25"/>
    </row>
    <row r="29" spans="1:7" s="9" customFormat="1" ht="19.5" customHeight="1" x14ac:dyDescent="0.25">
      <c r="A29" s="30" t="s">
        <v>113</v>
      </c>
      <c r="B29" s="24" t="s">
        <v>50</v>
      </c>
      <c r="C29" s="24" t="s">
        <v>53</v>
      </c>
      <c r="D29" s="58" t="s">
        <v>256</v>
      </c>
      <c r="E29" s="24"/>
      <c r="F29" s="25">
        <f>F30+F32+F34+F36</f>
        <v>66901</v>
      </c>
      <c r="G29" s="25">
        <f t="shared" ref="G29" si="5">G30+G32+G34+G36</f>
        <v>0</v>
      </c>
    </row>
    <row r="30" spans="1:7" s="10" customFormat="1" ht="84" customHeight="1" x14ac:dyDescent="0.25">
      <c r="A30" s="30" t="s">
        <v>448</v>
      </c>
      <c r="B30" s="24" t="s">
        <v>50</v>
      </c>
      <c r="C30" s="24" t="s">
        <v>53</v>
      </c>
      <c r="D30" s="58" t="s">
        <v>256</v>
      </c>
      <c r="E30" s="24" t="s">
        <v>105</v>
      </c>
      <c r="F30" s="25">
        <f t="shared" ref="F30:G30" si="6">F31</f>
        <v>53468</v>
      </c>
      <c r="G30" s="25">
        <f t="shared" si="6"/>
        <v>0</v>
      </c>
    </row>
    <row r="31" spans="1:7" s="10" customFormat="1" ht="33" x14ac:dyDescent="0.25">
      <c r="A31" s="59" t="s">
        <v>165</v>
      </c>
      <c r="B31" s="24" t="s">
        <v>50</v>
      </c>
      <c r="C31" s="24" t="s">
        <v>53</v>
      </c>
      <c r="D31" s="58" t="s">
        <v>256</v>
      </c>
      <c r="E31" s="24" t="s">
        <v>164</v>
      </c>
      <c r="F31" s="25">
        <f>51422+2046</f>
        <v>53468</v>
      </c>
      <c r="G31" s="25"/>
    </row>
    <row r="32" spans="1:7" s="10" customFormat="1" ht="32.25" customHeight="1" x14ac:dyDescent="0.25">
      <c r="A32" s="30" t="s">
        <v>425</v>
      </c>
      <c r="B32" s="24" t="s">
        <v>50</v>
      </c>
      <c r="C32" s="24" t="s">
        <v>53</v>
      </c>
      <c r="D32" s="58" t="s">
        <v>256</v>
      </c>
      <c r="E32" s="24" t="s">
        <v>80</v>
      </c>
      <c r="F32" s="25">
        <f t="shared" ref="F32:G32" si="7">F33</f>
        <v>12954</v>
      </c>
      <c r="G32" s="25">
        <f t="shared" si="7"/>
        <v>0</v>
      </c>
    </row>
    <row r="33" spans="1:7" s="10" customFormat="1" ht="36" customHeight="1" x14ac:dyDescent="0.25">
      <c r="A33" s="62" t="s">
        <v>167</v>
      </c>
      <c r="B33" s="24" t="s">
        <v>50</v>
      </c>
      <c r="C33" s="24" t="s">
        <v>53</v>
      </c>
      <c r="D33" s="58" t="s">
        <v>256</v>
      </c>
      <c r="E33" s="24" t="s">
        <v>166</v>
      </c>
      <c r="F33" s="25">
        <f>9011+3943</f>
        <v>12954</v>
      </c>
      <c r="G33" s="25"/>
    </row>
    <row r="34" spans="1:7" s="10" customFormat="1" ht="24" customHeight="1" x14ac:dyDescent="0.25">
      <c r="A34" s="54" t="s">
        <v>102</v>
      </c>
      <c r="B34" s="24" t="s">
        <v>50</v>
      </c>
      <c r="C34" s="24" t="s">
        <v>53</v>
      </c>
      <c r="D34" s="58" t="s">
        <v>256</v>
      </c>
      <c r="E34" s="24" t="s">
        <v>91</v>
      </c>
      <c r="F34" s="25">
        <f t="shared" ref="F34:G34" si="8">F35</f>
        <v>98</v>
      </c>
      <c r="G34" s="25">
        <f t="shared" si="8"/>
        <v>0</v>
      </c>
    </row>
    <row r="35" spans="1:7" s="10" customFormat="1" ht="21.75" customHeight="1" x14ac:dyDescent="0.25">
      <c r="A35" s="62" t="s">
        <v>179</v>
      </c>
      <c r="B35" s="24" t="s">
        <v>50</v>
      </c>
      <c r="C35" s="24" t="s">
        <v>53</v>
      </c>
      <c r="D35" s="58" t="s">
        <v>256</v>
      </c>
      <c r="E35" s="24" t="s">
        <v>178</v>
      </c>
      <c r="F35" s="25">
        <v>98</v>
      </c>
      <c r="G35" s="25"/>
    </row>
    <row r="36" spans="1:7" s="9" customFormat="1" ht="24" customHeight="1" x14ac:dyDescent="0.25">
      <c r="A36" s="30" t="s">
        <v>99</v>
      </c>
      <c r="B36" s="24" t="s">
        <v>50</v>
      </c>
      <c r="C36" s="24" t="s">
        <v>53</v>
      </c>
      <c r="D36" s="58" t="s">
        <v>256</v>
      </c>
      <c r="E36" s="24" t="s">
        <v>100</v>
      </c>
      <c r="F36" s="25">
        <f>F38+F37</f>
        <v>381</v>
      </c>
      <c r="G36" s="25">
        <f>G38+G37</f>
        <v>0</v>
      </c>
    </row>
    <row r="37" spans="1:7" s="9" customFormat="1" ht="24" hidden="1" customHeight="1" x14ac:dyDescent="0.25">
      <c r="A37" s="30" t="s">
        <v>182</v>
      </c>
      <c r="B37" s="24" t="s">
        <v>50</v>
      </c>
      <c r="C37" s="24" t="s">
        <v>53</v>
      </c>
      <c r="D37" s="58" t="s">
        <v>256</v>
      </c>
      <c r="E37" s="24" t="s">
        <v>181</v>
      </c>
      <c r="F37" s="25">
        <f>10-10</f>
        <v>0</v>
      </c>
      <c r="G37" s="25"/>
    </row>
    <row r="38" spans="1:7" s="9" customFormat="1" ht="21.75" customHeight="1" x14ac:dyDescent="0.25">
      <c r="A38" s="30" t="s">
        <v>169</v>
      </c>
      <c r="B38" s="24" t="s">
        <v>50</v>
      </c>
      <c r="C38" s="24" t="s">
        <v>53</v>
      </c>
      <c r="D38" s="58" t="s">
        <v>256</v>
      </c>
      <c r="E38" s="24" t="s">
        <v>168</v>
      </c>
      <c r="F38" s="25">
        <f>371+10</f>
        <v>381</v>
      </c>
      <c r="G38" s="25"/>
    </row>
    <row r="39" spans="1:7" s="10" customFormat="1" ht="16.5" x14ac:dyDescent="0.25">
      <c r="A39" s="30"/>
      <c r="B39" s="24"/>
      <c r="C39" s="24"/>
      <c r="D39" s="29"/>
      <c r="E39" s="24"/>
      <c r="F39" s="53"/>
      <c r="G39" s="53"/>
    </row>
    <row r="40" spans="1:7" s="7" customFormat="1" ht="96" customHeight="1" x14ac:dyDescent="0.3">
      <c r="A40" s="56" t="s">
        <v>54</v>
      </c>
      <c r="B40" s="22" t="s">
        <v>50</v>
      </c>
      <c r="C40" s="22" t="s">
        <v>55</v>
      </c>
      <c r="D40" s="61"/>
      <c r="E40" s="22"/>
      <c r="F40" s="23">
        <f t="shared" ref="F40:G40" si="9">F41</f>
        <v>652332</v>
      </c>
      <c r="G40" s="23">
        <f t="shared" si="9"/>
        <v>53742</v>
      </c>
    </row>
    <row r="41" spans="1:7" s="8" customFormat="1" ht="57" customHeight="1" x14ac:dyDescent="0.3">
      <c r="A41" s="30" t="s">
        <v>444</v>
      </c>
      <c r="B41" s="24" t="s">
        <v>50</v>
      </c>
      <c r="C41" s="24" t="s">
        <v>55</v>
      </c>
      <c r="D41" s="58" t="s">
        <v>237</v>
      </c>
      <c r="E41" s="28"/>
      <c r="F41" s="25">
        <f t="shared" ref="F41:G41" si="10">F42+F52</f>
        <v>652332</v>
      </c>
      <c r="G41" s="25">
        <f t="shared" si="10"/>
        <v>53742</v>
      </c>
    </row>
    <row r="42" spans="1:7" s="8" customFormat="1" ht="36.75" customHeight="1" x14ac:dyDescent="0.25">
      <c r="A42" s="30" t="s">
        <v>149</v>
      </c>
      <c r="B42" s="24" t="s">
        <v>50</v>
      </c>
      <c r="C42" s="24" t="s">
        <v>55</v>
      </c>
      <c r="D42" s="26" t="s">
        <v>523</v>
      </c>
      <c r="E42" s="24"/>
      <c r="F42" s="25">
        <f t="shared" ref="F42:G42" si="11">F43</f>
        <v>598590</v>
      </c>
      <c r="G42" s="25">
        <f t="shared" si="11"/>
        <v>0</v>
      </c>
    </row>
    <row r="43" spans="1:7" s="9" customFormat="1" ht="21.75" customHeight="1" x14ac:dyDescent="0.25">
      <c r="A43" s="30" t="s">
        <v>113</v>
      </c>
      <c r="B43" s="24" t="s">
        <v>50</v>
      </c>
      <c r="C43" s="24" t="s">
        <v>55</v>
      </c>
      <c r="D43" s="26" t="s">
        <v>525</v>
      </c>
      <c r="E43" s="24"/>
      <c r="F43" s="25">
        <f t="shared" ref="F43:G43" si="12">F44+F46+F50+F48</f>
        <v>598590</v>
      </c>
      <c r="G43" s="25">
        <f t="shared" si="12"/>
        <v>0</v>
      </c>
    </row>
    <row r="44" spans="1:7" s="9" customFormat="1" ht="82.5" customHeight="1" x14ac:dyDescent="0.25">
      <c r="A44" s="30" t="s">
        <v>448</v>
      </c>
      <c r="B44" s="24" t="s">
        <v>50</v>
      </c>
      <c r="C44" s="24" t="s">
        <v>55</v>
      </c>
      <c r="D44" s="26" t="s">
        <v>525</v>
      </c>
      <c r="E44" s="24" t="s">
        <v>105</v>
      </c>
      <c r="F44" s="25">
        <f t="shared" ref="F44:G44" si="13">F45</f>
        <v>587980</v>
      </c>
      <c r="G44" s="25">
        <f t="shared" si="13"/>
        <v>0</v>
      </c>
    </row>
    <row r="45" spans="1:7" s="9" customFormat="1" ht="39" customHeight="1" x14ac:dyDescent="0.25">
      <c r="A45" s="59" t="s">
        <v>165</v>
      </c>
      <c r="B45" s="24" t="s">
        <v>50</v>
      </c>
      <c r="C45" s="24" t="s">
        <v>55</v>
      </c>
      <c r="D45" s="26" t="s">
        <v>525</v>
      </c>
      <c r="E45" s="24" t="s">
        <v>164</v>
      </c>
      <c r="F45" s="25">
        <f>501801+63709+2534+19936</f>
        <v>587980</v>
      </c>
      <c r="G45" s="25"/>
    </row>
    <row r="46" spans="1:7" s="9" customFormat="1" ht="38.25" customHeight="1" x14ac:dyDescent="0.25">
      <c r="A46" s="30" t="s">
        <v>425</v>
      </c>
      <c r="B46" s="24" t="s">
        <v>50</v>
      </c>
      <c r="C46" s="24" t="s">
        <v>55</v>
      </c>
      <c r="D46" s="26" t="s">
        <v>525</v>
      </c>
      <c r="E46" s="24" t="s">
        <v>80</v>
      </c>
      <c r="F46" s="25">
        <f t="shared" ref="F46:G46" si="14">F47</f>
        <v>10601</v>
      </c>
      <c r="G46" s="25">
        <f t="shared" si="14"/>
        <v>0</v>
      </c>
    </row>
    <row r="47" spans="1:7" s="9" customFormat="1" ht="52.9" customHeight="1" x14ac:dyDescent="0.25">
      <c r="A47" s="62" t="s">
        <v>167</v>
      </c>
      <c r="B47" s="24" t="s">
        <v>50</v>
      </c>
      <c r="C47" s="24" t="s">
        <v>55</v>
      </c>
      <c r="D47" s="26" t="s">
        <v>525</v>
      </c>
      <c r="E47" s="24" t="s">
        <v>166</v>
      </c>
      <c r="F47" s="25">
        <f>12+6480+3881+228</f>
        <v>10601</v>
      </c>
      <c r="G47" s="25"/>
    </row>
    <row r="48" spans="1:7" s="9" customFormat="1" ht="33" hidden="1" x14ac:dyDescent="0.25">
      <c r="A48" s="63" t="s">
        <v>102</v>
      </c>
      <c r="B48" s="24" t="s">
        <v>50</v>
      </c>
      <c r="C48" s="24" t="s">
        <v>55</v>
      </c>
      <c r="D48" s="26" t="s">
        <v>525</v>
      </c>
      <c r="E48" s="24" t="s">
        <v>91</v>
      </c>
      <c r="F48" s="25">
        <f t="shared" ref="F48:G48" si="15">F49</f>
        <v>0</v>
      </c>
      <c r="G48" s="25">
        <f t="shared" si="15"/>
        <v>0</v>
      </c>
    </row>
    <row r="49" spans="1:7" s="9" customFormat="1" ht="33" hidden="1" x14ac:dyDescent="0.25">
      <c r="A49" s="64" t="s">
        <v>480</v>
      </c>
      <c r="B49" s="24" t="s">
        <v>50</v>
      </c>
      <c r="C49" s="24" t="s">
        <v>55</v>
      </c>
      <c r="D49" s="26" t="s">
        <v>525</v>
      </c>
      <c r="E49" s="24" t="s">
        <v>187</v>
      </c>
      <c r="F49" s="25"/>
      <c r="G49" s="25"/>
    </row>
    <row r="50" spans="1:7" s="9" customFormat="1" ht="18" customHeight="1" x14ac:dyDescent="0.25">
      <c r="A50" s="30" t="s">
        <v>99</v>
      </c>
      <c r="B50" s="24" t="s">
        <v>50</v>
      </c>
      <c r="C50" s="24" t="s">
        <v>55</v>
      </c>
      <c r="D50" s="26" t="s">
        <v>525</v>
      </c>
      <c r="E50" s="24" t="s">
        <v>100</v>
      </c>
      <c r="F50" s="25">
        <f t="shared" ref="F50:G50" si="16">F51</f>
        <v>9</v>
      </c>
      <c r="G50" s="25">
        <f t="shared" si="16"/>
        <v>0</v>
      </c>
    </row>
    <row r="51" spans="1:7" s="9" customFormat="1" ht="20.25" customHeight="1" x14ac:dyDescent="0.25">
      <c r="A51" s="30" t="s">
        <v>169</v>
      </c>
      <c r="B51" s="24" t="s">
        <v>50</v>
      </c>
      <c r="C51" s="24" t="s">
        <v>55</v>
      </c>
      <c r="D51" s="26" t="s">
        <v>525</v>
      </c>
      <c r="E51" s="24" t="s">
        <v>168</v>
      </c>
      <c r="F51" s="25">
        <f>8+1</f>
        <v>9</v>
      </c>
      <c r="G51" s="25"/>
    </row>
    <row r="52" spans="1:7" s="9" customFormat="1" ht="20.25" customHeight="1" x14ac:dyDescent="0.25">
      <c r="A52" s="30" t="s">
        <v>551</v>
      </c>
      <c r="B52" s="24" t="s">
        <v>50</v>
      </c>
      <c r="C52" s="24" t="s">
        <v>55</v>
      </c>
      <c r="D52" s="26" t="s">
        <v>555</v>
      </c>
      <c r="E52" s="24"/>
      <c r="F52" s="25">
        <f t="shared" ref="F52:G52" si="17">F53+F58+F63+F66+F69+F74+F79</f>
        <v>53742</v>
      </c>
      <c r="G52" s="25">
        <f t="shared" si="17"/>
        <v>53742</v>
      </c>
    </row>
    <row r="53" spans="1:7" s="9" customFormat="1" ht="33" x14ac:dyDescent="0.25">
      <c r="A53" s="30" t="s">
        <v>556</v>
      </c>
      <c r="B53" s="24" t="s">
        <v>50</v>
      </c>
      <c r="C53" s="24" t="s">
        <v>55</v>
      </c>
      <c r="D53" s="26" t="s">
        <v>558</v>
      </c>
      <c r="E53" s="24"/>
      <c r="F53" s="25">
        <f t="shared" ref="F53:G53" si="18">F54+F56</f>
        <v>762</v>
      </c>
      <c r="G53" s="25">
        <f t="shared" si="18"/>
        <v>762</v>
      </c>
    </row>
    <row r="54" spans="1:7" s="9" customFormat="1" ht="82.5" x14ac:dyDescent="0.25">
      <c r="A54" s="30" t="s">
        <v>557</v>
      </c>
      <c r="B54" s="24" t="s">
        <v>50</v>
      </c>
      <c r="C54" s="24" t="s">
        <v>55</v>
      </c>
      <c r="D54" s="26" t="s">
        <v>558</v>
      </c>
      <c r="E54" s="24" t="s">
        <v>105</v>
      </c>
      <c r="F54" s="25">
        <f t="shared" ref="F54" si="19">F55</f>
        <v>755</v>
      </c>
      <c r="G54" s="25">
        <f t="shared" ref="G54" si="20">G55</f>
        <v>755</v>
      </c>
    </row>
    <row r="55" spans="1:7" s="9" customFormat="1" ht="33" x14ac:dyDescent="0.25">
      <c r="A55" s="30" t="s">
        <v>165</v>
      </c>
      <c r="B55" s="24" t="s">
        <v>50</v>
      </c>
      <c r="C55" s="24" t="s">
        <v>55</v>
      </c>
      <c r="D55" s="26" t="s">
        <v>558</v>
      </c>
      <c r="E55" s="24" t="s">
        <v>164</v>
      </c>
      <c r="F55" s="25">
        <v>755</v>
      </c>
      <c r="G55" s="25">
        <v>755</v>
      </c>
    </row>
    <row r="56" spans="1:7" s="9" customFormat="1" ht="33" x14ac:dyDescent="0.25">
      <c r="A56" s="30" t="s">
        <v>553</v>
      </c>
      <c r="B56" s="24" t="s">
        <v>50</v>
      </c>
      <c r="C56" s="24" t="s">
        <v>55</v>
      </c>
      <c r="D56" s="26" t="s">
        <v>558</v>
      </c>
      <c r="E56" s="24" t="s">
        <v>80</v>
      </c>
      <c r="F56" s="25">
        <f t="shared" ref="F56" si="21">F57</f>
        <v>7</v>
      </c>
      <c r="G56" s="25">
        <f t="shared" ref="G56" si="22">G57</f>
        <v>7</v>
      </c>
    </row>
    <row r="57" spans="1:7" s="9" customFormat="1" ht="37.5" customHeight="1" x14ac:dyDescent="0.25">
      <c r="A57" s="30" t="s">
        <v>167</v>
      </c>
      <c r="B57" s="24" t="s">
        <v>50</v>
      </c>
      <c r="C57" s="24" t="s">
        <v>55</v>
      </c>
      <c r="D57" s="26" t="s">
        <v>558</v>
      </c>
      <c r="E57" s="24" t="s">
        <v>166</v>
      </c>
      <c r="F57" s="25">
        <v>7</v>
      </c>
      <c r="G57" s="25">
        <v>7</v>
      </c>
    </row>
    <row r="58" spans="1:7" s="9" customFormat="1" ht="33" x14ac:dyDescent="0.25">
      <c r="A58" s="30" t="s">
        <v>559</v>
      </c>
      <c r="B58" s="24" t="s">
        <v>50</v>
      </c>
      <c r="C58" s="24" t="s">
        <v>55</v>
      </c>
      <c r="D58" s="26" t="s">
        <v>560</v>
      </c>
      <c r="E58" s="24"/>
      <c r="F58" s="25">
        <f t="shared" ref="F58:G58" si="23">F59+F61</f>
        <v>2784</v>
      </c>
      <c r="G58" s="25">
        <f t="shared" si="23"/>
        <v>2784</v>
      </c>
    </row>
    <row r="59" spans="1:7" s="9" customFormat="1" ht="82.5" x14ac:dyDescent="0.25">
      <c r="A59" s="30" t="s">
        <v>557</v>
      </c>
      <c r="B59" s="24" t="s">
        <v>50</v>
      </c>
      <c r="C59" s="24" t="s">
        <v>55</v>
      </c>
      <c r="D59" s="26" t="s">
        <v>560</v>
      </c>
      <c r="E59" s="24" t="s">
        <v>105</v>
      </c>
      <c r="F59" s="25">
        <f t="shared" ref="F59" si="24">F60</f>
        <v>2763</v>
      </c>
      <c r="G59" s="25">
        <f t="shared" ref="G59" si="25">G60</f>
        <v>2763</v>
      </c>
    </row>
    <row r="60" spans="1:7" s="9" customFormat="1" ht="33" x14ac:dyDescent="0.25">
      <c r="A60" s="30" t="s">
        <v>165</v>
      </c>
      <c r="B60" s="24" t="s">
        <v>50</v>
      </c>
      <c r="C60" s="24" t="s">
        <v>55</v>
      </c>
      <c r="D60" s="26" t="s">
        <v>560</v>
      </c>
      <c r="E60" s="24" t="s">
        <v>164</v>
      </c>
      <c r="F60" s="25">
        <v>2763</v>
      </c>
      <c r="G60" s="25">
        <v>2763</v>
      </c>
    </row>
    <row r="61" spans="1:7" s="9" customFormat="1" ht="33" x14ac:dyDescent="0.25">
      <c r="A61" s="30" t="s">
        <v>553</v>
      </c>
      <c r="B61" s="24" t="s">
        <v>50</v>
      </c>
      <c r="C61" s="24" t="s">
        <v>55</v>
      </c>
      <c r="D61" s="26" t="s">
        <v>560</v>
      </c>
      <c r="E61" s="24" t="s">
        <v>80</v>
      </c>
      <c r="F61" s="25">
        <f t="shared" ref="F61" si="26">F62</f>
        <v>21</v>
      </c>
      <c r="G61" s="25">
        <f t="shared" ref="G61" si="27">G62</f>
        <v>21</v>
      </c>
    </row>
    <row r="62" spans="1:7" s="9" customFormat="1" ht="36" customHeight="1" x14ac:dyDescent="0.25">
      <c r="A62" s="30" t="s">
        <v>167</v>
      </c>
      <c r="B62" s="24" t="s">
        <v>50</v>
      </c>
      <c r="C62" s="24" t="s">
        <v>55</v>
      </c>
      <c r="D62" s="26" t="s">
        <v>560</v>
      </c>
      <c r="E62" s="24" t="s">
        <v>166</v>
      </c>
      <c r="F62" s="25">
        <v>21</v>
      </c>
      <c r="G62" s="25">
        <v>21</v>
      </c>
    </row>
    <row r="63" spans="1:7" s="9" customFormat="1" ht="33" x14ac:dyDescent="0.25">
      <c r="A63" s="30" t="s">
        <v>561</v>
      </c>
      <c r="B63" s="24" t="s">
        <v>50</v>
      </c>
      <c r="C63" s="24" t="s">
        <v>55</v>
      </c>
      <c r="D63" s="26" t="s">
        <v>564</v>
      </c>
      <c r="E63" s="24"/>
      <c r="F63" s="25">
        <f t="shared" ref="F63:G64" si="28">F64</f>
        <v>267</v>
      </c>
      <c r="G63" s="25">
        <f t="shared" si="28"/>
        <v>267</v>
      </c>
    </row>
    <row r="64" spans="1:7" s="9" customFormat="1" ht="82.5" x14ac:dyDescent="0.25">
      <c r="A64" s="30" t="s">
        <v>557</v>
      </c>
      <c r="B64" s="24" t="s">
        <v>50</v>
      </c>
      <c r="C64" s="24" t="s">
        <v>55</v>
      </c>
      <c r="D64" s="26" t="s">
        <v>564</v>
      </c>
      <c r="E64" s="24" t="s">
        <v>105</v>
      </c>
      <c r="F64" s="25">
        <f t="shared" si="28"/>
        <v>267</v>
      </c>
      <c r="G64" s="25">
        <f t="shared" si="28"/>
        <v>267</v>
      </c>
    </row>
    <row r="65" spans="1:7" s="9" customFormat="1" ht="33" x14ac:dyDescent="0.25">
      <c r="A65" s="30" t="s">
        <v>165</v>
      </c>
      <c r="B65" s="24" t="s">
        <v>50</v>
      </c>
      <c r="C65" s="24" t="s">
        <v>55</v>
      </c>
      <c r="D65" s="26" t="s">
        <v>564</v>
      </c>
      <c r="E65" s="24" t="s">
        <v>164</v>
      </c>
      <c r="F65" s="25">
        <v>267</v>
      </c>
      <c r="G65" s="25">
        <v>267</v>
      </c>
    </row>
    <row r="66" spans="1:7" s="9" customFormat="1" ht="33" x14ac:dyDescent="0.25">
      <c r="A66" s="30" t="s">
        <v>562</v>
      </c>
      <c r="B66" s="24" t="s">
        <v>50</v>
      </c>
      <c r="C66" s="24" t="s">
        <v>55</v>
      </c>
      <c r="D66" s="26" t="s">
        <v>565</v>
      </c>
      <c r="E66" s="24"/>
      <c r="F66" s="25">
        <f t="shared" ref="F66:G67" si="29">F67</f>
        <v>6975</v>
      </c>
      <c r="G66" s="25">
        <f t="shared" si="29"/>
        <v>6975</v>
      </c>
    </row>
    <row r="67" spans="1:7" s="9" customFormat="1" ht="82.5" x14ac:dyDescent="0.25">
      <c r="A67" s="30" t="s">
        <v>557</v>
      </c>
      <c r="B67" s="24" t="s">
        <v>50</v>
      </c>
      <c r="C67" s="24" t="s">
        <v>55</v>
      </c>
      <c r="D67" s="26" t="s">
        <v>565</v>
      </c>
      <c r="E67" s="24" t="s">
        <v>105</v>
      </c>
      <c r="F67" s="25">
        <f t="shared" si="29"/>
        <v>6975</v>
      </c>
      <c r="G67" s="25">
        <f t="shared" si="29"/>
        <v>6975</v>
      </c>
    </row>
    <row r="68" spans="1:7" s="9" customFormat="1" ht="33" x14ac:dyDescent="0.25">
      <c r="A68" s="30" t="s">
        <v>165</v>
      </c>
      <c r="B68" s="24" t="s">
        <v>50</v>
      </c>
      <c r="C68" s="24" t="s">
        <v>55</v>
      </c>
      <c r="D68" s="26" t="s">
        <v>565</v>
      </c>
      <c r="E68" s="24" t="s">
        <v>164</v>
      </c>
      <c r="F68" s="25">
        <v>6975</v>
      </c>
      <c r="G68" s="25">
        <v>6975</v>
      </c>
    </row>
    <row r="69" spans="1:7" s="9" customFormat="1" ht="66" x14ac:dyDescent="0.25">
      <c r="A69" s="30" t="s">
        <v>563</v>
      </c>
      <c r="B69" s="24" t="s">
        <v>50</v>
      </c>
      <c r="C69" s="24" t="s">
        <v>55</v>
      </c>
      <c r="D69" s="26" t="s">
        <v>566</v>
      </c>
      <c r="E69" s="24"/>
      <c r="F69" s="25">
        <f t="shared" ref="F69:G69" si="30">F70+F72</f>
        <v>36377</v>
      </c>
      <c r="G69" s="25">
        <f t="shared" si="30"/>
        <v>36377</v>
      </c>
    </row>
    <row r="70" spans="1:7" s="9" customFormat="1" ht="82.5" x14ac:dyDescent="0.25">
      <c r="A70" s="30" t="s">
        <v>557</v>
      </c>
      <c r="B70" s="24" t="s">
        <v>50</v>
      </c>
      <c r="C70" s="24" t="s">
        <v>55</v>
      </c>
      <c r="D70" s="26" t="s">
        <v>566</v>
      </c>
      <c r="E70" s="24" t="s">
        <v>105</v>
      </c>
      <c r="F70" s="25">
        <f t="shared" ref="F70" si="31">F71</f>
        <v>36377</v>
      </c>
      <c r="G70" s="25">
        <f t="shared" ref="G70" si="32">G71</f>
        <v>36377</v>
      </c>
    </row>
    <row r="71" spans="1:7" s="9" customFormat="1" ht="33" x14ac:dyDescent="0.25">
      <c r="A71" s="30" t="s">
        <v>165</v>
      </c>
      <c r="B71" s="24" t="s">
        <v>50</v>
      </c>
      <c r="C71" s="24" t="s">
        <v>55</v>
      </c>
      <c r="D71" s="26" t="s">
        <v>566</v>
      </c>
      <c r="E71" s="24" t="s">
        <v>164</v>
      </c>
      <c r="F71" s="25">
        <v>36377</v>
      </c>
      <c r="G71" s="25">
        <v>36377</v>
      </c>
    </row>
    <row r="72" spans="1:7" s="9" customFormat="1" ht="33" hidden="1" x14ac:dyDescent="0.25">
      <c r="A72" s="30" t="s">
        <v>553</v>
      </c>
      <c r="B72" s="24" t="s">
        <v>50</v>
      </c>
      <c r="C72" s="24" t="s">
        <v>55</v>
      </c>
      <c r="D72" s="26" t="s">
        <v>566</v>
      </c>
      <c r="E72" s="24" t="s">
        <v>80</v>
      </c>
      <c r="F72" s="25">
        <f t="shared" ref="F72" si="33">F73</f>
        <v>0</v>
      </c>
      <c r="G72" s="25">
        <f t="shared" ref="G72" si="34">G73</f>
        <v>0</v>
      </c>
    </row>
    <row r="73" spans="1:7" s="9" customFormat="1" ht="49.5" hidden="1" x14ac:dyDescent="0.25">
      <c r="A73" s="30" t="s">
        <v>167</v>
      </c>
      <c r="B73" s="24" t="s">
        <v>50</v>
      </c>
      <c r="C73" s="24" t="s">
        <v>55</v>
      </c>
      <c r="D73" s="26" t="s">
        <v>566</v>
      </c>
      <c r="E73" s="24" t="s">
        <v>166</v>
      </c>
      <c r="F73" s="25"/>
      <c r="G73" s="25"/>
    </row>
    <row r="74" spans="1:7" s="9" customFormat="1" ht="49.5" x14ac:dyDescent="0.25">
      <c r="A74" s="30" t="s">
        <v>567</v>
      </c>
      <c r="B74" s="24" t="s">
        <v>50</v>
      </c>
      <c r="C74" s="24" t="s">
        <v>55</v>
      </c>
      <c r="D74" s="26" t="s">
        <v>568</v>
      </c>
      <c r="E74" s="24"/>
      <c r="F74" s="25">
        <f t="shared" ref="F74:G74" si="35">F75+F77</f>
        <v>4717</v>
      </c>
      <c r="G74" s="25">
        <f t="shared" si="35"/>
        <v>4717</v>
      </c>
    </row>
    <row r="75" spans="1:7" s="9" customFormat="1" ht="82.5" x14ac:dyDescent="0.25">
      <c r="A75" s="30" t="s">
        <v>557</v>
      </c>
      <c r="B75" s="24" t="s">
        <v>50</v>
      </c>
      <c r="C75" s="24" t="s">
        <v>55</v>
      </c>
      <c r="D75" s="26" t="s">
        <v>568</v>
      </c>
      <c r="E75" s="24" t="s">
        <v>105</v>
      </c>
      <c r="F75" s="25">
        <f t="shared" ref="F75" si="36">F76</f>
        <v>4717</v>
      </c>
      <c r="G75" s="25">
        <f t="shared" ref="G75" si="37">G76</f>
        <v>4717</v>
      </c>
    </row>
    <row r="76" spans="1:7" s="9" customFormat="1" ht="33" x14ac:dyDescent="0.25">
      <c r="A76" s="30" t="s">
        <v>165</v>
      </c>
      <c r="B76" s="24" t="s">
        <v>50</v>
      </c>
      <c r="C76" s="24" t="s">
        <v>55</v>
      </c>
      <c r="D76" s="26" t="s">
        <v>568</v>
      </c>
      <c r="E76" s="24" t="s">
        <v>164</v>
      </c>
      <c r="F76" s="25">
        <v>4717</v>
      </c>
      <c r="G76" s="25">
        <v>4717</v>
      </c>
    </row>
    <row r="77" spans="1:7" s="9" customFormat="1" ht="33" hidden="1" x14ac:dyDescent="0.25">
      <c r="A77" s="30" t="s">
        <v>553</v>
      </c>
      <c r="B77" s="24" t="s">
        <v>50</v>
      </c>
      <c r="C77" s="24" t="s">
        <v>55</v>
      </c>
      <c r="D77" s="26" t="s">
        <v>568</v>
      </c>
      <c r="E77" s="24" t="s">
        <v>80</v>
      </c>
      <c r="F77" s="25">
        <f t="shared" ref="F77" si="38">F78</f>
        <v>0</v>
      </c>
      <c r="G77" s="25">
        <f t="shared" ref="G77" si="39">G78</f>
        <v>0</v>
      </c>
    </row>
    <row r="78" spans="1:7" s="9" customFormat="1" ht="35.25" hidden="1" customHeight="1" x14ac:dyDescent="0.25">
      <c r="A78" s="30" t="s">
        <v>167</v>
      </c>
      <c r="B78" s="24" t="s">
        <v>50</v>
      </c>
      <c r="C78" s="24" t="s">
        <v>55</v>
      </c>
      <c r="D78" s="26" t="s">
        <v>568</v>
      </c>
      <c r="E78" s="24" t="s">
        <v>166</v>
      </c>
      <c r="F78" s="25"/>
      <c r="G78" s="25"/>
    </row>
    <row r="79" spans="1:7" s="9" customFormat="1" ht="16.5" x14ac:dyDescent="0.25">
      <c r="A79" s="30" t="s">
        <v>569</v>
      </c>
      <c r="B79" s="24" t="s">
        <v>50</v>
      </c>
      <c r="C79" s="24" t="s">
        <v>55</v>
      </c>
      <c r="D79" s="26" t="s">
        <v>570</v>
      </c>
      <c r="E79" s="24"/>
      <c r="F79" s="25">
        <f t="shared" ref="F79:G79" si="40">F80+F82</f>
        <v>1860</v>
      </c>
      <c r="G79" s="25">
        <f t="shared" si="40"/>
        <v>1860</v>
      </c>
    </row>
    <row r="80" spans="1:7" s="9" customFormat="1" ht="82.5" x14ac:dyDescent="0.25">
      <c r="A80" s="30" t="s">
        <v>557</v>
      </c>
      <c r="B80" s="24" t="s">
        <v>50</v>
      </c>
      <c r="C80" s="24" t="s">
        <v>55</v>
      </c>
      <c r="D80" s="26" t="s">
        <v>570</v>
      </c>
      <c r="E80" s="24" t="s">
        <v>105</v>
      </c>
      <c r="F80" s="25">
        <f t="shared" ref="F80:G80" si="41">F81</f>
        <v>1846</v>
      </c>
      <c r="G80" s="25">
        <f t="shared" si="41"/>
        <v>1846</v>
      </c>
    </row>
    <row r="81" spans="1:7" s="9" customFormat="1" ht="35.25" customHeight="1" x14ac:dyDescent="0.25">
      <c r="A81" s="30" t="s">
        <v>165</v>
      </c>
      <c r="B81" s="24" t="s">
        <v>50</v>
      </c>
      <c r="C81" s="24" t="s">
        <v>55</v>
      </c>
      <c r="D81" s="26" t="s">
        <v>570</v>
      </c>
      <c r="E81" s="24" t="s">
        <v>164</v>
      </c>
      <c r="F81" s="25">
        <v>1846</v>
      </c>
      <c r="G81" s="25">
        <v>1846</v>
      </c>
    </row>
    <row r="82" spans="1:7" s="9" customFormat="1" ht="33" x14ac:dyDescent="0.25">
      <c r="A82" s="30" t="s">
        <v>553</v>
      </c>
      <c r="B82" s="24" t="s">
        <v>50</v>
      </c>
      <c r="C82" s="24" t="s">
        <v>55</v>
      </c>
      <c r="D82" s="26" t="s">
        <v>570</v>
      </c>
      <c r="E82" s="24" t="s">
        <v>80</v>
      </c>
      <c r="F82" s="25">
        <f t="shared" ref="F82:G82" si="42">F83</f>
        <v>14</v>
      </c>
      <c r="G82" s="25">
        <f t="shared" si="42"/>
        <v>14</v>
      </c>
    </row>
    <row r="83" spans="1:7" s="9" customFormat="1" ht="35.25" customHeight="1" x14ac:dyDescent="0.25">
      <c r="A83" s="30" t="s">
        <v>167</v>
      </c>
      <c r="B83" s="24" t="s">
        <v>50</v>
      </c>
      <c r="C83" s="24" t="s">
        <v>55</v>
      </c>
      <c r="D83" s="26" t="s">
        <v>570</v>
      </c>
      <c r="E83" s="24" t="s">
        <v>166</v>
      </c>
      <c r="F83" s="25">
        <v>14</v>
      </c>
      <c r="G83" s="25">
        <v>14</v>
      </c>
    </row>
    <row r="84" spans="1:7" s="9" customFormat="1" ht="16.5" x14ac:dyDescent="0.25">
      <c r="A84" s="59"/>
      <c r="B84" s="24"/>
      <c r="C84" s="24"/>
      <c r="D84" s="26"/>
      <c r="E84" s="24"/>
      <c r="F84" s="41"/>
      <c r="G84" s="41"/>
    </row>
    <row r="85" spans="1:7" s="9" customFormat="1" ht="75" x14ac:dyDescent="0.3">
      <c r="A85" s="56" t="s">
        <v>129</v>
      </c>
      <c r="B85" s="22" t="s">
        <v>50</v>
      </c>
      <c r="C85" s="22" t="s">
        <v>60</v>
      </c>
      <c r="D85" s="65"/>
      <c r="E85" s="22"/>
      <c r="F85" s="23">
        <f t="shared" ref="F85:G87" si="43">F86</f>
        <v>16265</v>
      </c>
      <c r="G85" s="23">
        <f t="shared" si="43"/>
        <v>0</v>
      </c>
    </row>
    <row r="86" spans="1:7" s="9" customFormat="1" ht="16.5" x14ac:dyDescent="0.25">
      <c r="A86" s="30" t="s">
        <v>81</v>
      </c>
      <c r="B86" s="24" t="s">
        <v>50</v>
      </c>
      <c r="C86" s="24" t="s">
        <v>60</v>
      </c>
      <c r="D86" s="58" t="s">
        <v>241</v>
      </c>
      <c r="E86" s="28"/>
      <c r="F86" s="25">
        <f t="shared" si="43"/>
        <v>16265</v>
      </c>
      <c r="G86" s="25">
        <f t="shared" si="43"/>
        <v>0</v>
      </c>
    </row>
    <row r="87" spans="1:7" s="9" customFormat="1" ht="33" x14ac:dyDescent="0.25">
      <c r="A87" s="30" t="s">
        <v>149</v>
      </c>
      <c r="B87" s="24" t="s">
        <v>50</v>
      </c>
      <c r="C87" s="24" t="s">
        <v>60</v>
      </c>
      <c r="D87" s="26" t="s">
        <v>253</v>
      </c>
      <c r="E87" s="28"/>
      <c r="F87" s="25">
        <f t="shared" si="43"/>
        <v>16265</v>
      </c>
      <c r="G87" s="25">
        <f t="shared" si="43"/>
        <v>0</v>
      </c>
    </row>
    <row r="88" spans="1:7" s="9" customFormat="1" ht="16.5" x14ac:dyDescent="0.25">
      <c r="A88" s="30" t="s">
        <v>113</v>
      </c>
      <c r="B88" s="24" t="s">
        <v>50</v>
      </c>
      <c r="C88" s="24" t="s">
        <v>60</v>
      </c>
      <c r="D88" s="58" t="s">
        <v>256</v>
      </c>
      <c r="E88" s="24"/>
      <c r="F88" s="25">
        <f t="shared" ref="F88:G88" si="44">F89+F91+F93</f>
        <v>16265</v>
      </c>
      <c r="G88" s="25">
        <f t="shared" si="44"/>
        <v>0</v>
      </c>
    </row>
    <row r="89" spans="1:7" s="9" customFormat="1" ht="82.5" x14ac:dyDescent="0.25">
      <c r="A89" s="30" t="s">
        <v>448</v>
      </c>
      <c r="B89" s="24" t="s">
        <v>50</v>
      </c>
      <c r="C89" s="24" t="s">
        <v>60</v>
      </c>
      <c r="D89" s="58" t="s">
        <v>256</v>
      </c>
      <c r="E89" s="24" t="s">
        <v>105</v>
      </c>
      <c r="F89" s="25">
        <f t="shared" ref="F89:G89" si="45">F90</f>
        <v>14849</v>
      </c>
      <c r="G89" s="25">
        <f t="shared" si="45"/>
        <v>0</v>
      </c>
    </row>
    <row r="90" spans="1:7" s="9" customFormat="1" ht="33" x14ac:dyDescent="0.25">
      <c r="A90" s="59" t="s">
        <v>165</v>
      </c>
      <c r="B90" s="24" t="s">
        <v>50</v>
      </c>
      <c r="C90" s="24" t="s">
        <v>60</v>
      </c>
      <c r="D90" s="58" t="s">
        <v>256</v>
      </c>
      <c r="E90" s="24" t="s">
        <v>164</v>
      </c>
      <c r="F90" s="25">
        <f>14280+569</f>
        <v>14849</v>
      </c>
      <c r="G90" s="25"/>
    </row>
    <row r="91" spans="1:7" s="9" customFormat="1" ht="33" x14ac:dyDescent="0.25">
      <c r="A91" s="62" t="s">
        <v>425</v>
      </c>
      <c r="B91" s="24" t="s">
        <v>50</v>
      </c>
      <c r="C91" s="24" t="s">
        <v>60</v>
      </c>
      <c r="D91" s="58" t="s">
        <v>256</v>
      </c>
      <c r="E91" s="24" t="s">
        <v>80</v>
      </c>
      <c r="F91" s="25">
        <f t="shared" ref="F91:G91" si="46">F92</f>
        <v>1411</v>
      </c>
      <c r="G91" s="25">
        <f t="shared" si="46"/>
        <v>0</v>
      </c>
    </row>
    <row r="92" spans="1:7" s="9" customFormat="1" ht="36" customHeight="1" x14ac:dyDescent="0.25">
      <c r="A92" s="62" t="s">
        <v>167</v>
      </c>
      <c r="B92" s="24" t="s">
        <v>50</v>
      </c>
      <c r="C92" s="24" t="s">
        <v>60</v>
      </c>
      <c r="D92" s="58" t="s">
        <v>256</v>
      </c>
      <c r="E92" s="24" t="s">
        <v>166</v>
      </c>
      <c r="F92" s="25">
        <v>1411</v>
      </c>
      <c r="G92" s="25"/>
    </row>
    <row r="93" spans="1:7" s="9" customFormat="1" ht="16.5" x14ac:dyDescent="0.25">
      <c r="A93" s="30" t="s">
        <v>99</v>
      </c>
      <c r="B93" s="24" t="s">
        <v>50</v>
      </c>
      <c r="C93" s="24" t="s">
        <v>60</v>
      </c>
      <c r="D93" s="58" t="s">
        <v>256</v>
      </c>
      <c r="E93" s="24" t="s">
        <v>100</v>
      </c>
      <c r="F93" s="25">
        <f t="shared" ref="F93:G93" si="47">F95+F94</f>
        <v>5</v>
      </c>
      <c r="G93" s="25">
        <f t="shared" si="47"/>
        <v>0</v>
      </c>
    </row>
    <row r="94" spans="1:7" s="9" customFormat="1" ht="16.5" hidden="1" x14ac:dyDescent="0.25">
      <c r="A94" s="66" t="s">
        <v>182</v>
      </c>
      <c r="B94" s="24" t="s">
        <v>50</v>
      </c>
      <c r="C94" s="24" t="s">
        <v>60</v>
      </c>
      <c r="D94" s="58" t="s">
        <v>256</v>
      </c>
      <c r="E94" s="24" t="s">
        <v>181</v>
      </c>
      <c r="F94" s="25"/>
      <c r="G94" s="25"/>
    </row>
    <row r="95" spans="1:7" s="9" customFormat="1" ht="16.5" x14ac:dyDescent="0.25">
      <c r="A95" s="30" t="s">
        <v>169</v>
      </c>
      <c r="B95" s="24" t="s">
        <v>50</v>
      </c>
      <c r="C95" s="24" t="s">
        <v>60</v>
      </c>
      <c r="D95" s="58" t="s">
        <v>256</v>
      </c>
      <c r="E95" s="24" t="s">
        <v>168</v>
      </c>
      <c r="F95" s="25">
        <v>5</v>
      </c>
      <c r="G95" s="25"/>
    </row>
    <row r="96" spans="1:7" s="9" customFormat="1" ht="16.5" x14ac:dyDescent="0.25">
      <c r="A96" s="30"/>
      <c r="B96" s="24"/>
      <c r="C96" s="24"/>
      <c r="D96" s="58"/>
      <c r="E96" s="24"/>
      <c r="F96" s="25"/>
      <c r="G96" s="25"/>
    </row>
    <row r="97" spans="1:7" s="8" customFormat="1" ht="18.75" x14ac:dyDescent="0.3">
      <c r="A97" s="56" t="s">
        <v>19</v>
      </c>
      <c r="B97" s="22" t="s">
        <v>50</v>
      </c>
      <c r="C97" s="22" t="s">
        <v>57</v>
      </c>
      <c r="D97" s="61"/>
      <c r="E97" s="22"/>
      <c r="F97" s="23">
        <f t="shared" ref="F97:G101" si="48">F98</f>
        <v>3000</v>
      </c>
      <c r="G97" s="23">
        <f t="shared" si="48"/>
        <v>0</v>
      </c>
    </row>
    <row r="98" spans="1:7" s="8" customFormat="1" ht="16.5" x14ac:dyDescent="0.25">
      <c r="A98" s="30" t="s">
        <v>81</v>
      </c>
      <c r="B98" s="24" t="s">
        <v>50</v>
      </c>
      <c r="C98" s="24" t="s">
        <v>57</v>
      </c>
      <c r="D98" s="26" t="s">
        <v>241</v>
      </c>
      <c r="E98" s="28"/>
      <c r="F98" s="25">
        <f t="shared" si="48"/>
        <v>3000</v>
      </c>
      <c r="G98" s="25">
        <f t="shared" si="48"/>
        <v>0</v>
      </c>
    </row>
    <row r="99" spans="1:7" s="8" customFormat="1" ht="16.5" x14ac:dyDescent="0.25">
      <c r="A99" s="30" t="s">
        <v>19</v>
      </c>
      <c r="B99" s="24" t="s">
        <v>50</v>
      </c>
      <c r="C99" s="24" t="s">
        <v>57</v>
      </c>
      <c r="D99" s="58" t="s">
        <v>355</v>
      </c>
      <c r="E99" s="28"/>
      <c r="F99" s="25">
        <f t="shared" si="48"/>
        <v>3000</v>
      </c>
      <c r="G99" s="25">
        <f t="shared" si="48"/>
        <v>0</v>
      </c>
    </row>
    <row r="100" spans="1:7" s="8" customFormat="1" ht="33" customHeight="1" x14ac:dyDescent="0.25">
      <c r="A100" s="30" t="s">
        <v>522</v>
      </c>
      <c r="B100" s="24" t="s">
        <v>50</v>
      </c>
      <c r="C100" s="24" t="s">
        <v>57</v>
      </c>
      <c r="D100" s="58" t="s">
        <v>356</v>
      </c>
      <c r="E100" s="24"/>
      <c r="F100" s="25">
        <f t="shared" si="48"/>
        <v>3000</v>
      </c>
      <c r="G100" s="25">
        <f t="shared" si="48"/>
        <v>0</v>
      </c>
    </row>
    <row r="101" spans="1:7" s="8" customFormat="1" ht="16.5" x14ac:dyDescent="0.25">
      <c r="A101" s="30" t="s">
        <v>99</v>
      </c>
      <c r="B101" s="24" t="s">
        <v>50</v>
      </c>
      <c r="C101" s="24" t="s">
        <v>57</v>
      </c>
      <c r="D101" s="58" t="s">
        <v>356</v>
      </c>
      <c r="E101" s="24" t="s">
        <v>100</v>
      </c>
      <c r="F101" s="25">
        <f t="shared" si="48"/>
        <v>3000</v>
      </c>
      <c r="G101" s="25">
        <f t="shared" si="48"/>
        <v>0</v>
      </c>
    </row>
    <row r="102" spans="1:7" s="8" customFormat="1" ht="16.5" x14ac:dyDescent="0.25">
      <c r="A102" s="30" t="s">
        <v>171</v>
      </c>
      <c r="B102" s="24" t="s">
        <v>50</v>
      </c>
      <c r="C102" s="24" t="s">
        <v>57</v>
      </c>
      <c r="D102" s="58" t="s">
        <v>356</v>
      </c>
      <c r="E102" s="24" t="s">
        <v>170</v>
      </c>
      <c r="F102" s="25">
        <f>3000</f>
        <v>3000</v>
      </c>
      <c r="G102" s="25"/>
    </row>
    <row r="103" spans="1:7" x14ac:dyDescent="0.25">
      <c r="A103" s="67"/>
      <c r="B103" s="31"/>
      <c r="C103" s="31"/>
      <c r="D103" s="68"/>
      <c r="E103" s="31"/>
      <c r="F103" s="18"/>
      <c r="G103" s="18"/>
    </row>
    <row r="104" spans="1:7" ht="18.75" x14ac:dyDescent="0.3">
      <c r="A104" s="56" t="s">
        <v>20</v>
      </c>
      <c r="B104" s="22" t="s">
        <v>50</v>
      </c>
      <c r="C104" s="22" t="s">
        <v>73</v>
      </c>
      <c r="D104" s="61"/>
      <c r="E104" s="22"/>
      <c r="F104" s="23">
        <f>F232+F110+F141+F223+F136+F218+F105</f>
        <v>520383</v>
      </c>
      <c r="G104" s="23">
        <f>G232+G110+G141+G223+G136+G218+G105</f>
        <v>3856</v>
      </c>
    </row>
    <row r="105" spans="1:7" ht="99.75" x14ac:dyDescent="0.3">
      <c r="A105" s="69" t="s">
        <v>202</v>
      </c>
      <c r="B105" s="24" t="s">
        <v>50</v>
      </c>
      <c r="C105" s="24" t="s">
        <v>73</v>
      </c>
      <c r="D105" s="70" t="s">
        <v>287</v>
      </c>
      <c r="E105" s="24"/>
      <c r="F105" s="25">
        <f t="shared" ref="F105" si="49">F106</f>
        <v>2212</v>
      </c>
      <c r="G105" s="23">
        <f t="shared" ref="F105:G108" si="50">G106</f>
        <v>0</v>
      </c>
    </row>
    <row r="106" spans="1:7" ht="18.75" x14ac:dyDescent="0.3">
      <c r="A106" s="66" t="s">
        <v>78</v>
      </c>
      <c r="B106" s="24" t="s">
        <v>50</v>
      </c>
      <c r="C106" s="24" t="s">
        <v>73</v>
      </c>
      <c r="D106" s="70" t="s">
        <v>288</v>
      </c>
      <c r="E106" s="24"/>
      <c r="F106" s="25">
        <f t="shared" si="50"/>
        <v>2212</v>
      </c>
      <c r="G106" s="23">
        <f t="shared" si="50"/>
        <v>0</v>
      </c>
    </row>
    <row r="107" spans="1:7" ht="33.75" x14ac:dyDescent="0.3">
      <c r="A107" s="66" t="s">
        <v>96</v>
      </c>
      <c r="B107" s="24" t="s">
        <v>50</v>
      </c>
      <c r="C107" s="24" t="s">
        <v>73</v>
      </c>
      <c r="D107" s="70" t="s">
        <v>619</v>
      </c>
      <c r="E107" s="24"/>
      <c r="F107" s="25">
        <f t="shared" si="50"/>
        <v>2212</v>
      </c>
      <c r="G107" s="23">
        <f t="shared" si="50"/>
        <v>0</v>
      </c>
    </row>
    <row r="108" spans="1:7" ht="33" x14ac:dyDescent="0.3">
      <c r="A108" s="71" t="s">
        <v>425</v>
      </c>
      <c r="B108" s="24" t="s">
        <v>50</v>
      </c>
      <c r="C108" s="24" t="s">
        <v>73</v>
      </c>
      <c r="D108" s="70" t="s">
        <v>619</v>
      </c>
      <c r="E108" s="24" t="s">
        <v>80</v>
      </c>
      <c r="F108" s="25">
        <f t="shared" si="50"/>
        <v>2212</v>
      </c>
      <c r="G108" s="23">
        <f t="shared" si="50"/>
        <v>0</v>
      </c>
    </row>
    <row r="109" spans="1:7" ht="49.5" x14ac:dyDescent="0.25">
      <c r="A109" s="63" t="s">
        <v>167</v>
      </c>
      <c r="B109" s="24" t="s">
        <v>50</v>
      </c>
      <c r="C109" s="24" t="s">
        <v>73</v>
      </c>
      <c r="D109" s="70" t="s">
        <v>619</v>
      </c>
      <c r="E109" s="24" t="s">
        <v>166</v>
      </c>
      <c r="F109" s="25">
        <f>1676+536</f>
        <v>2212</v>
      </c>
      <c r="G109" s="25"/>
    </row>
    <row r="110" spans="1:7" ht="66.75" customHeight="1" x14ac:dyDescent="0.25">
      <c r="A110" s="30" t="s">
        <v>447</v>
      </c>
      <c r="B110" s="32" t="s">
        <v>50</v>
      </c>
      <c r="C110" s="32" t="s">
        <v>73</v>
      </c>
      <c r="D110" s="32" t="s">
        <v>234</v>
      </c>
      <c r="E110" s="32"/>
      <c r="F110" s="25">
        <f>F111+F115+F122+F132</f>
        <v>192741</v>
      </c>
      <c r="G110" s="25">
        <f>G111+G115+G122+G132</f>
        <v>218</v>
      </c>
    </row>
    <row r="111" spans="1:7" ht="33" x14ac:dyDescent="0.25">
      <c r="A111" s="72" t="s">
        <v>212</v>
      </c>
      <c r="B111" s="32" t="s">
        <v>50</v>
      </c>
      <c r="C111" s="32" t="s">
        <v>73</v>
      </c>
      <c r="D111" s="32" t="s">
        <v>325</v>
      </c>
      <c r="E111" s="32"/>
      <c r="F111" s="25">
        <f t="shared" ref="F111:G113" si="51">F112</f>
        <v>154604</v>
      </c>
      <c r="G111" s="25">
        <f t="shared" si="51"/>
        <v>0</v>
      </c>
    </row>
    <row r="112" spans="1:7" ht="33" x14ac:dyDescent="0.25">
      <c r="A112" s="59" t="s">
        <v>141</v>
      </c>
      <c r="B112" s="32" t="s">
        <v>50</v>
      </c>
      <c r="C112" s="32" t="s">
        <v>73</v>
      </c>
      <c r="D112" s="32" t="s">
        <v>326</v>
      </c>
      <c r="E112" s="32"/>
      <c r="F112" s="25">
        <f t="shared" si="51"/>
        <v>154604</v>
      </c>
      <c r="G112" s="25">
        <f t="shared" si="51"/>
        <v>0</v>
      </c>
    </row>
    <row r="113" spans="1:7" ht="36" customHeight="1" x14ac:dyDescent="0.25">
      <c r="A113" s="30" t="s">
        <v>83</v>
      </c>
      <c r="B113" s="32" t="s">
        <v>50</v>
      </c>
      <c r="C113" s="32" t="s">
        <v>73</v>
      </c>
      <c r="D113" s="32" t="s">
        <v>326</v>
      </c>
      <c r="E113" s="32" t="s">
        <v>84</v>
      </c>
      <c r="F113" s="25">
        <f t="shared" si="51"/>
        <v>154604</v>
      </c>
      <c r="G113" s="25">
        <f t="shared" si="51"/>
        <v>0</v>
      </c>
    </row>
    <row r="114" spans="1:7" ht="16.5" x14ac:dyDescent="0.25">
      <c r="A114" s="30" t="s">
        <v>186</v>
      </c>
      <c r="B114" s="32" t="s">
        <v>50</v>
      </c>
      <c r="C114" s="32" t="s">
        <v>73</v>
      </c>
      <c r="D114" s="32" t="s">
        <v>326</v>
      </c>
      <c r="E114" s="32" t="s">
        <v>185</v>
      </c>
      <c r="F114" s="25">
        <f>149427+5177</f>
        <v>154604</v>
      </c>
      <c r="G114" s="25"/>
    </row>
    <row r="115" spans="1:7" ht="21.75" customHeight="1" x14ac:dyDescent="0.25">
      <c r="A115" s="30" t="s">
        <v>78</v>
      </c>
      <c r="B115" s="32" t="s">
        <v>50</v>
      </c>
      <c r="C115" s="32" t="s">
        <v>73</v>
      </c>
      <c r="D115" s="32" t="s">
        <v>235</v>
      </c>
      <c r="E115" s="32"/>
      <c r="F115" s="25">
        <f>F116+F119</f>
        <v>37919</v>
      </c>
      <c r="G115" s="25">
        <f>G116+G119</f>
        <v>0</v>
      </c>
    </row>
    <row r="116" spans="1:7" ht="33" x14ac:dyDescent="0.25">
      <c r="A116" s="59" t="s">
        <v>142</v>
      </c>
      <c r="B116" s="32" t="s">
        <v>50</v>
      </c>
      <c r="C116" s="32" t="s">
        <v>73</v>
      </c>
      <c r="D116" s="32" t="s">
        <v>236</v>
      </c>
      <c r="E116" s="32"/>
      <c r="F116" s="25">
        <f>F117</f>
        <v>37574</v>
      </c>
      <c r="G116" s="25">
        <f>G117</f>
        <v>0</v>
      </c>
    </row>
    <row r="117" spans="1:7" ht="33" x14ac:dyDescent="0.25">
      <c r="A117" s="30" t="s">
        <v>425</v>
      </c>
      <c r="B117" s="32" t="s">
        <v>50</v>
      </c>
      <c r="C117" s="32" t="s">
        <v>73</v>
      </c>
      <c r="D117" s="32" t="s">
        <v>236</v>
      </c>
      <c r="E117" s="32" t="s">
        <v>80</v>
      </c>
      <c r="F117" s="25">
        <f t="shared" ref="F117:G117" si="52">F118</f>
        <v>37574</v>
      </c>
      <c r="G117" s="25">
        <f t="shared" si="52"/>
        <v>0</v>
      </c>
    </row>
    <row r="118" spans="1:7" ht="37.5" customHeight="1" x14ac:dyDescent="0.25">
      <c r="A118" s="62" t="s">
        <v>167</v>
      </c>
      <c r="B118" s="32" t="s">
        <v>50</v>
      </c>
      <c r="C118" s="32" t="s">
        <v>73</v>
      </c>
      <c r="D118" s="32" t="s">
        <v>236</v>
      </c>
      <c r="E118" s="32" t="s">
        <v>166</v>
      </c>
      <c r="F118" s="25">
        <f>35501+2073</f>
        <v>37574</v>
      </c>
      <c r="G118" s="25"/>
    </row>
    <row r="119" spans="1:7" ht="49.5" x14ac:dyDescent="0.25">
      <c r="A119" s="59" t="s">
        <v>199</v>
      </c>
      <c r="B119" s="32" t="s">
        <v>50</v>
      </c>
      <c r="C119" s="32" t="s">
        <v>73</v>
      </c>
      <c r="D119" s="32" t="s">
        <v>327</v>
      </c>
      <c r="E119" s="32"/>
      <c r="F119" s="25">
        <f t="shared" ref="F119:G120" si="53">F120</f>
        <v>345</v>
      </c>
      <c r="G119" s="25">
        <f t="shared" si="53"/>
        <v>0</v>
      </c>
    </row>
    <row r="120" spans="1:7" ht="36.75" customHeight="1" x14ac:dyDescent="0.25">
      <c r="A120" s="30" t="s">
        <v>83</v>
      </c>
      <c r="B120" s="32" t="s">
        <v>50</v>
      </c>
      <c r="C120" s="32" t="s">
        <v>73</v>
      </c>
      <c r="D120" s="32" t="s">
        <v>327</v>
      </c>
      <c r="E120" s="32" t="s">
        <v>84</v>
      </c>
      <c r="F120" s="25">
        <f t="shared" si="53"/>
        <v>345</v>
      </c>
      <c r="G120" s="25">
        <f t="shared" si="53"/>
        <v>0</v>
      </c>
    </row>
    <row r="121" spans="1:7" ht="16.5" x14ac:dyDescent="0.25">
      <c r="A121" s="30" t="s">
        <v>186</v>
      </c>
      <c r="B121" s="32" t="s">
        <v>50</v>
      </c>
      <c r="C121" s="32" t="s">
        <v>73</v>
      </c>
      <c r="D121" s="32" t="s">
        <v>327</v>
      </c>
      <c r="E121" s="32" t="s">
        <v>185</v>
      </c>
      <c r="F121" s="25">
        <v>345</v>
      </c>
      <c r="G121" s="25"/>
    </row>
    <row r="122" spans="1:7" ht="16.5" x14ac:dyDescent="0.25">
      <c r="A122" s="30" t="s">
        <v>551</v>
      </c>
      <c r="B122" s="32" t="s">
        <v>50</v>
      </c>
      <c r="C122" s="32" t="s">
        <v>73</v>
      </c>
      <c r="D122" s="32" t="s">
        <v>572</v>
      </c>
      <c r="E122" s="32"/>
      <c r="F122" s="25">
        <f t="shared" ref="F122:G122" si="54">F123+F126+F129</f>
        <v>218</v>
      </c>
      <c r="G122" s="25">
        <f t="shared" si="54"/>
        <v>218</v>
      </c>
    </row>
    <row r="123" spans="1:7" ht="33" x14ac:dyDescent="0.25">
      <c r="A123" s="30" t="s">
        <v>559</v>
      </c>
      <c r="B123" s="32" t="s">
        <v>50</v>
      </c>
      <c r="C123" s="32" t="s">
        <v>73</v>
      </c>
      <c r="D123" s="32" t="s">
        <v>573</v>
      </c>
      <c r="E123" s="32"/>
      <c r="F123" s="25">
        <f t="shared" ref="F123:G124" si="55">F124</f>
        <v>8</v>
      </c>
      <c r="G123" s="25">
        <f t="shared" si="55"/>
        <v>8</v>
      </c>
    </row>
    <row r="124" spans="1:7" ht="33" x14ac:dyDescent="0.25">
      <c r="A124" s="30" t="s">
        <v>553</v>
      </c>
      <c r="B124" s="32" t="s">
        <v>50</v>
      </c>
      <c r="C124" s="32" t="s">
        <v>73</v>
      </c>
      <c r="D124" s="32" t="s">
        <v>573</v>
      </c>
      <c r="E124" s="32" t="s">
        <v>80</v>
      </c>
      <c r="F124" s="25">
        <f t="shared" si="55"/>
        <v>8</v>
      </c>
      <c r="G124" s="25">
        <f t="shared" si="55"/>
        <v>8</v>
      </c>
    </row>
    <row r="125" spans="1:7" ht="34.5" customHeight="1" x14ac:dyDescent="0.25">
      <c r="A125" s="30" t="s">
        <v>167</v>
      </c>
      <c r="B125" s="32" t="s">
        <v>50</v>
      </c>
      <c r="C125" s="32" t="s">
        <v>73</v>
      </c>
      <c r="D125" s="32" t="s">
        <v>573</v>
      </c>
      <c r="E125" s="32" t="s">
        <v>166</v>
      </c>
      <c r="F125" s="25">
        <v>8</v>
      </c>
      <c r="G125" s="25">
        <v>8</v>
      </c>
    </row>
    <row r="126" spans="1:7" ht="66" x14ac:dyDescent="0.25">
      <c r="A126" s="30" t="s">
        <v>563</v>
      </c>
      <c r="B126" s="32" t="s">
        <v>50</v>
      </c>
      <c r="C126" s="32" t="s">
        <v>73</v>
      </c>
      <c r="D126" s="26" t="s">
        <v>571</v>
      </c>
      <c r="E126" s="32"/>
      <c r="F126" s="25">
        <f t="shared" ref="F126:G127" si="56">F127</f>
        <v>195</v>
      </c>
      <c r="G126" s="25">
        <f t="shared" si="56"/>
        <v>195</v>
      </c>
    </row>
    <row r="127" spans="1:7" ht="33" x14ac:dyDescent="0.25">
      <c r="A127" s="30" t="s">
        <v>553</v>
      </c>
      <c r="B127" s="24" t="s">
        <v>50</v>
      </c>
      <c r="C127" s="24" t="s">
        <v>73</v>
      </c>
      <c r="D127" s="26" t="s">
        <v>571</v>
      </c>
      <c r="E127" s="24" t="s">
        <v>80</v>
      </c>
      <c r="F127" s="25">
        <f t="shared" si="56"/>
        <v>195</v>
      </c>
      <c r="G127" s="25">
        <f t="shared" si="56"/>
        <v>195</v>
      </c>
    </row>
    <row r="128" spans="1:7" ht="33" customHeight="1" x14ac:dyDescent="0.25">
      <c r="A128" s="30" t="s">
        <v>167</v>
      </c>
      <c r="B128" s="24" t="s">
        <v>50</v>
      </c>
      <c r="C128" s="24" t="s">
        <v>73</v>
      </c>
      <c r="D128" s="26" t="s">
        <v>571</v>
      </c>
      <c r="E128" s="24" t="s">
        <v>166</v>
      </c>
      <c r="F128" s="25">
        <v>195</v>
      </c>
      <c r="G128" s="25">
        <v>195</v>
      </c>
    </row>
    <row r="129" spans="1:7" ht="49.5" x14ac:dyDescent="0.25">
      <c r="A129" s="30" t="s">
        <v>567</v>
      </c>
      <c r="B129" s="32" t="s">
        <v>50</v>
      </c>
      <c r="C129" s="32" t="s">
        <v>73</v>
      </c>
      <c r="D129" s="26" t="s">
        <v>574</v>
      </c>
      <c r="E129" s="32"/>
      <c r="F129" s="25">
        <f t="shared" ref="F129:G130" si="57">F130</f>
        <v>15</v>
      </c>
      <c r="G129" s="25">
        <f t="shared" si="57"/>
        <v>15</v>
      </c>
    </row>
    <row r="130" spans="1:7" ht="33" x14ac:dyDescent="0.25">
      <c r="A130" s="30" t="s">
        <v>553</v>
      </c>
      <c r="B130" s="24" t="s">
        <v>50</v>
      </c>
      <c r="C130" s="24" t="s">
        <v>73</v>
      </c>
      <c r="D130" s="26" t="s">
        <v>574</v>
      </c>
      <c r="E130" s="24" t="s">
        <v>80</v>
      </c>
      <c r="F130" s="25">
        <f t="shared" si="57"/>
        <v>15</v>
      </c>
      <c r="G130" s="25">
        <f t="shared" si="57"/>
        <v>15</v>
      </c>
    </row>
    <row r="131" spans="1:7" ht="32.25" customHeight="1" x14ac:dyDescent="0.25">
      <c r="A131" s="30" t="s">
        <v>167</v>
      </c>
      <c r="B131" s="24" t="s">
        <v>50</v>
      </c>
      <c r="C131" s="24" t="s">
        <v>73</v>
      </c>
      <c r="D131" s="26" t="s">
        <v>574</v>
      </c>
      <c r="E131" s="24" t="s">
        <v>166</v>
      </c>
      <c r="F131" s="25">
        <v>15</v>
      </c>
      <c r="G131" s="25">
        <v>15</v>
      </c>
    </row>
    <row r="132" spans="1:7" ht="16.5" hidden="1" x14ac:dyDescent="0.25">
      <c r="A132" s="30" t="s">
        <v>612</v>
      </c>
      <c r="B132" s="24" t="s">
        <v>50</v>
      </c>
      <c r="C132" s="24" t="s">
        <v>73</v>
      </c>
      <c r="D132" s="26" t="s">
        <v>610</v>
      </c>
      <c r="E132" s="24"/>
      <c r="F132" s="25">
        <f t="shared" ref="F132:G134" si="58">F133</f>
        <v>0</v>
      </c>
      <c r="G132" s="25">
        <f t="shared" si="58"/>
        <v>0</v>
      </c>
    </row>
    <row r="133" spans="1:7" ht="49.5" hidden="1" x14ac:dyDescent="0.25">
      <c r="A133" s="30" t="s">
        <v>613</v>
      </c>
      <c r="B133" s="24" t="s">
        <v>50</v>
      </c>
      <c r="C133" s="24" t="s">
        <v>73</v>
      </c>
      <c r="D133" s="26" t="s">
        <v>611</v>
      </c>
      <c r="E133" s="24"/>
      <c r="F133" s="25">
        <f t="shared" si="58"/>
        <v>0</v>
      </c>
      <c r="G133" s="25">
        <f t="shared" si="58"/>
        <v>0</v>
      </c>
    </row>
    <row r="134" spans="1:7" ht="33.75" hidden="1" customHeight="1" x14ac:dyDescent="0.25">
      <c r="A134" s="30" t="s">
        <v>83</v>
      </c>
      <c r="B134" s="24" t="s">
        <v>50</v>
      </c>
      <c r="C134" s="24" t="s">
        <v>73</v>
      </c>
      <c r="D134" s="26" t="s">
        <v>611</v>
      </c>
      <c r="E134" s="24" t="s">
        <v>84</v>
      </c>
      <c r="F134" s="25">
        <f t="shared" si="58"/>
        <v>0</v>
      </c>
      <c r="G134" s="25">
        <f t="shared" si="58"/>
        <v>0</v>
      </c>
    </row>
    <row r="135" spans="1:7" ht="16.5" hidden="1" x14ac:dyDescent="0.25">
      <c r="A135" s="30" t="s">
        <v>186</v>
      </c>
      <c r="B135" s="24" t="s">
        <v>50</v>
      </c>
      <c r="C135" s="24" t="s">
        <v>73</v>
      </c>
      <c r="D135" s="26" t="s">
        <v>611</v>
      </c>
      <c r="E135" s="24" t="s">
        <v>185</v>
      </c>
      <c r="F135" s="25"/>
      <c r="G135" s="25"/>
    </row>
    <row r="136" spans="1:7" ht="49.5" x14ac:dyDescent="0.25">
      <c r="A136" s="30" t="s">
        <v>452</v>
      </c>
      <c r="B136" s="32" t="s">
        <v>50</v>
      </c>
      <c r="C136" s="32" t="s">
        <v>73</v>
      </c>
      <c r="D136" s="32" t="s">
        <v>247</v>
      </c>
      <c r="E136" s="32"/>
      <c r="F136" s="25">
        <f t="shared" ref="F136:G139" si="59">F137</f>
        <v>91</v>
      </c>
      <c r="G136" s="25">
        <f t="shared" si="59"/>
        <v>0</v>
      </c>
    </row>
    <row r="137" spans="1:7" ht="21.75" customHeight="1" x14ac:dyDescent="0.25">
      <c r="A137" s="30" t="s">
        <v>78</v>
      </c>
      <c r="B137" s="32" t="s">
        <v>50</v>
      </c>
      <c r="C137" s="32" t="s">
        <v>73</v>
      </c>
      <c r="D137" s="32" t="s">
        <v>248</v>
      </c>
      <c r="E137" s="32"/>
      <c r="F137" s="25">
        <f t="shared" si="59"/>
        <v>91</v>
      </c>
      <c r="G137" s="25">
        <f t="shared" si="59"/>
        <v>0</v>
      </c>
    </row>
    <row r="138" spans="1:7" ht="33" x14ac:dyDescent="0.25">
      <c r="A138" s="30" t="s">
        <v>96</v>
      </c>
      <c r="B138" s="32" t="s">
        <v>50</v>
      </c>
      <c r="C138" s="32" t="s">
        <v>73</v>
      </c>
      <c r="D138" s="32" t="s">
        <v>249</v>
      </c>
      <c r="E138" s="32"/>
      <c r="F138" s="25">
        <f t="shared" si="59"/>
        <v>91</v>
      </c>
      <c r="G138" s="25">
        <f t="shared" si="59"/>
        <v>0</v>
      </c>
    </row>
    <row r="139" spans="1:7" ht="33" x14ac:dyDescent="0.25">
      <c r="A139" s="30" t="s">
        <v>425</v>
      </c>
      <c r="B139" s="32" t="s">
        <v>50</v>
      </c>
      <c r="C139" s="32" t="s">
        <v>73</v>
      </c>
      <c r="D139" s="32" t="s">
        <v>249</v>
      </c>
      <c r="E139" s="32" t="s">
        <v>80</v>
      </c>
      <c r="F139" s="25">
        <f t="shared" si="59"/>
        <v>91</v>
      </c>
      <c r="G139" s="25">
        <f t="shared" si="59"/>
        <v>0</v>
      </c>
    </row>
    <row r="140" spans="1:7" ht="36" customHeight="1" x14ac:dyDescent="0.25">
      <c r="A140" s="62" t="s">
        <v>167</v>
      </c>
      <c r="B140" s="32" t="s">
        <v>50</v>
      </c>
      <c r="C140" s="32" t="s">
        <v>73</v>
      </c>
      <c r="D140" s="32" t="s">
        <v>249</v>
      </c>
      <c r="E140" s="32" t="s">
        <v>166</v>
      </c>
      <c r="F140" s="25">
        <v>91</v>
      </c>
      <c r="G140" s="25"/>
    </row>
    <row r="141" spans="1:7" ht="51" x14ac:dyDescent="0.3">
      <c r="A141" s="30" t="s">
        <v>444</v>
      </c>
      <c r="B141" s="24" t="s">
        <v>50</v>
      </c>
      <c r="C141" s="24" t="s">
        <v>73</v>
      </c>
      <c r="D141" s="58" t="s">
        <v>237</v>
      </c>
      <c r="E141" s="24"/>
      <c r="F141" s="25">
        <f t="shared" ref="F141:G141" si="60">F142+F153+F205+F169</f>
        <v>204568</v>
      </c>
      <c r="G141" s="25">
        <f t="shared" si="60"/>
        <v>3638</v>
      </c>
    </row>
    <row r="142" spans="1:7" ht="21.75" customHeight="1" x14ac:dyDescent="0.25">
      <c r="A142" s="30" t="s">
        <v>78</v>
      </c>
      <c r="B142" s="24" t="s">
        <v>50</v>
      </c>
      <c r="C142" s="24" t="s">
        <v>73</v>
      </c>
      <c r="D142" s="58" t="s">
        <v>530</v>
      </c>
      <c r="E142" s="24"/>
      <c r="F142" s="25">
        <f t="shared" ref="F142:G142" si="61">F143+F150</f>
        <v>12212</v>
      </c>
      <c r="G142" s="25">
        <f t="shared" si="61"/>
        <v>0</v>
      </c>
    </row>
    <row r="143" spans="1:7" ht="33" x14ac:dyDescent="0.25">
      <c r="A143" s="30" t="s">
        <v>96</v>
      </c>
      <c r="B143" s="24" t="s">
        <v>50</v>
      </c>
      <c r="C143" s="24" t="s">
        <v>73</v>
      </c>
      <c r="D143" s="58" t="s">
        <v>531</v>
      </c>
      <c r="E143" s="24"/>
      <c r="F143" s="25">
        <f t="shared" ref="F143:G143" si="62">F144+F146+F148</f>
        <v>9153</v>
      </c>
      <c r="G143" s="25">
        <f t="shared" si="62"/>
        <v>0</v>
      </c>
    </row>
    <row r="144" spans="1:7" ht="33" x14ac:dyDescent="0.25">
      <c r="A144" s="30" t="s">
        <v>425</v>
      </c>
      <c r="B144" s="24" t="s">
        <v>50</v>
      </c>
      <c r="C144" s="24" t="s">
        <v>73</v>
      </c>
      <c r="D144" s="58" t="s">
        <v>531</v>
      </c>
      <c r="E144" s="24" t="s">
        <v>80</v>
      </c>
      <c r="F144" s="25">
        <f t="shared" ref="F144:G144" si="63">F145</f>
        <v>3371</v>
      </c>
      <c r="G144" s="25">
        <f t="shared" si="63"/>
        <v>0</v>
      </c>
    </row>
    <row r="145" spans="1:7" ht="34.5" customHeight="1" x14ac:dyDescent="0.25">
      <c r="A145" s="62" t="s">
        <v>167</v>
      </c>
      <c r="B145" s="24" t="s">
        <v>50</v>
      </c>
      <c r="C145" s="24" t="s">
        <v>73</v>
      </c>
      <c r="D145" s="58" t="s">
        <v>531</v>
      </c>
      <c r="E145" s="24" t="s">
        <v>166</v>
      </c>
      <c r="F145" s="25">
        <f>203+1151+1017+1000</f>
        <v>3371</v>
      </c>
      <c r="G145" s="25"/>
    </row>
    <row r="146" spans="1:7" ht="18.75" customHeight="1" x14ac:dyDescent="0.25">
      <c r="A146" s="62" t="s">
        <v>102</v>
      </c>
      <c r="B146" s="24" t="s">
        <v>50</v>
      </c>
      <c r="C146" s="24" t="s">
        <v>73</v>
      </c>
      <c r="D146" s="58" t="s">
        <v>531</v>
      </c>
      <c r="E146" s="24" t="s">
        <v>91</v>
      </c>
      <c r="F146" s="25">
        <f t="shared" ref="F146:G146" si="64">F147</f>
        <v>95</v>
      </c>
      <c r="G146" s="25">
        <f t="shared" si="64"/>
        <v>0</v>
      </c>
    </row>
    <row r="147" spans="1:7" ht="16.5" x14ac:dyDescent="0.25">
      <c r="A147" s="62" t="s">
        <v>179</v>
      </c>
      <c r="B147" s="24" t="s">
        <v>50</v>
      </c>
      <c r="C147" s="24" t="s">
        <v>73</v>
      </c>
      <c r="D147" s="58" t="s">
        <v>531</v>
      </c>
      <c r="E147" s="24" t="s">
        <v>178</v>
      </c>
      <c r="F147" s="25">
        <v>95</v>
      </c>
      <c r="G147" s="25"/>
    </row>
    <row r="148" spans="1:7" ht="16.5" x14ac:dyDescent="0.25">
      <c r="A148" s="30" t="s">
        <v>99</v>
      </c>
      <c r="B148" s="24" t="s">
        <v>50</v>
      </c>
      <c r="C148" s="24" t="s">
        <v>73</v>
      </c>
      <c r="D148" s="58" t="s">
        <v>531</v>
      </c>
      <c r="E148" s="24" t="s">
        <v>100</v>
      </c>
      <c r="F148" s="25">
        <f t="shared" ref="F148:G148" si="65">F149</f>
        <v>5687</v>
      </c>
      <c r="G148" s="25">
        <f t="shared" si="65"/>
        <v>0</v>
      </c>
    </row>
    <row r="149" spans="1:7" ht="16.5" x14ac:dyDescent="0.25">
      <c r="A149" s="30" t="s">
        <v>169</v>
      </c>
      <c r="B149" s="24" t="s">
        <v>50</v>
      </c>
      <c r="C149" s="24" t="s">
        <v>73</v>
      </c>
      <c r="D149" s="58" t="s">
        <v>531</v>
      </c>
      <c r="E149" s="24" t="s">
        <v>168</v>
      </c>
      <c r="F149" s="25">
        <f>4191+1496</f>
        <v>5687</v>
      </c>
      <c r="G149" s="25"/>
    </row>
    <row r="150" spans="1:7" ht="49.5" x14ac:dyDescent="0.25">
      <c r="A150" s="73" t="s">
        <v>97</v>
      </c>
      <c r="B150" s="24" t="s">
        <v>50</v>
      </c>
      <c r="C150" s="24" t="s">
        <v>73</v>
      </c>
      <c r="D150" s="58" t="s">
        <v>532</v>
      </c>
      <c r="E150" s="24"/>
      <c r="F150" s="25">
        <f t="shared" ref="F150:G151" si="66">F151</f>
        <v>3059</v>
      </c>
      <c r="G150" s="25">
        <f t="shared" si="66"/>
        <v>0</v>
      </c>
    </row>
    <row r="151" spans="1:7" ht="33" x14ac:dyDescent="0.25">
      <c r="A151" s="30" t="s">
        <v>425</v>
      </c>
      <c r="B151" s="24" t="s">
        <v>50</v>
      </c>
      <c r="C151" s="24" t="s">
        <v>73</v>
      </c>
      <c r="D151" s="58" t="s">
        <v>532</v>
      </c>
      <c r="E151" s="24" t="s">
        <v>80</v>
      </c>
      <c r="F151" s="25">
        <f t="shared" si="66"/>
        <v>3059</v>
      </c>
      <c r="G151" s="25">
        <f t="shared" si="66"/>
        <v>0</v>
      </c>
    </row>
    <row r="152" spans="1:7" ht="36.75" customHeight="1" x14ac:dyDescent="0.25">
      <c r="A152" s="62" t="s">
        <v>167</v>
      </c>
      <c r="B152" s="24" t="s">
        <v>50</v>
      </c>
      <c r="C152" s="24" t="s">
        <v>73</v>
      </c>
      <c r="D152" s="58" t="s">
        <v>532</v>
      </c>
      <c r="E152" s="24" t="s">
        <v>166</v>
      </c>
      <c r="F152" s="25">
        <v>3059</v>
      </c>
      <c r="G152" s="25"/>
    </row>
    <row r="153" spans="1:7" ht="33" x14ac:dyDescent="0.25">
      <c r="A153" s="30" t="s">
        <v>211</v>
      </c>
      <c r="B153" s="24" t="s">
        <v>50</v>
      </c>
      <c r="C153" s="24" t="s">
        <v>73</v>
      </c>
      <c r="D153" s="26" t="s">
        <v>533</v>
      </c>
      <c r="E153" s="24"/>
      <c r="F153" s="25">
        <f t="shared" ref="F153:G153" si="67">F154+F161</f>
        <v>187886</v>
      </c>
      <c r="G153" s="25">
        <f t="shared" si="67"/>
        <v>0</v>
      </c>
    </row>
    <row r="154" spans="1:7" ht="33" x14ac:dyDescent="0.25">
      <c r="A154" s="30" t="s">
        <v>115</v>
      </c>
      <c r="B154" s="24" t="s">
        <v>50</v>
      </c>
      <c r="C154" s="24" t="s">
        <v>73</v>
      </c>
      <c r="D154" s="26" t="s">
        <v>534</v>
      </c>
      <c r="E154" s="24"/>
      <c r="F154" s="25">
        <f t="shared" ref="F154:G154" si="68">F155+F157+F159</f>
        <v>21397</v>
      </c>
      <c r="G154" s="25">
        <f t="shared" si="68"/>
        <v>0</v>
      </c>
    </row>
    <row r="155" spans="1:7" ht="82.5" x14ac:dyDescent="0.25">
      <c r="A155" s="30" t="s">
        <v>448</v>
      </c>
      <c r="B155" s="24" t="s">
        <v>50</v>
      </c>
      <c r="C155" s="24" t="s">
        <v>73</v>
      </c>
      <c r="D155" s="26" t="s">
        <v>534</v>
      </c>
      <c r="E155" s="24" t="s">
        <v>105</v>
      </c>
      <c r="F155" s="25">
        <f t="shared" ref="F155:G155" si="69">F156</f>
        <v>18144</v>
      </c>
      <c r="G155" s="25">
        <f t="shared" si="69"/>
        <v>0</v>
      </c>
    </row>
    <row r="156" spans="1:7" ht="19.5" customHeight="1" x14ac:dyDescent="0.25">
      <c r="A156" s="59" t="s">
        <v>177</v>
      </c>
      <c r="B156" s="24" t="s">
        <v>50</v>
      </c>
      <c r="C156" s="24" t="s">
        <v>73</v>
      </c>
      <c r="D156" s="26" t="s">
        <v>534</v>
      </c>
      <c r="E156" s="24" t="s">
        <v>176</v>
      </c>
      <c r="F156" s="25">
        <f>16545+1599</f>
        <v>18144</v>
      </c>
      <c r="G156" s="25"/>
    </row>
    <row r="157" spans="1:7" ht="33" x14ac:dyDescent="0.25">
      <c r="A157" s="30" t="s">
        <v>425</v>
      </c>
      <c r="B157" s="24" t="s">
        <v>50</v>
      </c>
      <c r="C157" s="24" t="s">
        <v>73</v>
      </c>
      <c r="D157" s="26" t="s">
        <v>534</v>
      </c>
      <c r="E157" s="24" t="s">
        <v>80</v>
      </c>
      <c r="F157" s="25">
        <f t="shared" ref="F157:G157" si="70">F158</f>
        <v>3247</v>
      </c>
      <c r="G157" s="25">
        <f t="shared" si="70"/>
        <v>0</v>
      </c>
    </row>
    <row r="158" spans="1:7" ht="38.25" customHeight="1" x14ac:dyDescent="0.25">
      <c r="A158" s="62" t="s">
        <v>167</v>
      </c>
      <c r="B158" s="24" t="s">
        <v>50</v>
      </c>
      <c r="C158" s="24" t="s">
        <v>73</v>
      </c>
      <c r="D158" s="26" t="s">
        <v>534</v>
      </c>
      <c r="E158" s="24" t="s">
        <v>166</v>
      </c>
      <c r="F158" s="25">
        <v>3247</v>
      </c>
      <c r="G158" s="25"/>
    </row>
    <row r="159" spans="1:7" ht="16.5" x14ac:dyDescent="0.25">
      <c r="A159" s="30" t="s">
        <v>99</v>
      </c>
      <c r="B159" s="24" t="s">
        <v>50</v>
      </c>
      <c r="C159" s="24" t="s">
        <v>73</v>
      </c>
      <c r="D159" s="26" t="s">
        <v>534</v>
      </c>
      <c r="E159" s="24" t="s">
        <v>100</v>
      </c>
      <c r="F159" s="25">
        <f t="shared" ref="F159:G159" si="71">F160</f>
        <v>6</v>
      </c>
      <c r="G159" s="25">
        <f t="shared" si="71"/>
        <v>0</v>
      </c>
    </row>
    <row r="160" spans="1:7" ht="16.5" x14ac:dyDescent="0.25">
      <c r="A160" s="30" t="s">
        <v>169</v>
      </c>
      <c r="B160" s="24" t="s">
        <v>50</v>
      </c>
      <c r="C160" s="24" t="s">
        <v>73</v>
      </c>
      <c r="D160" s="26" t="s">
        <v>534</v>
      </c>
      <c r="E160" s="24" t="s">
        <v>168</v>
      </c>
      <c r="F160" s="25">
        <v>6</v>
      </c>
      <c r="G160" s="25"/>
    </row>
    <row r="161" spans="1:7" ht="33" x14ac:dyDescent="0.25">
      <c r="A161" s="30" t="s">
        <v>116</v>
      </c>
      <c r="B161" s="24" t="s">
        <v>50</v>
      </c>
      <c r="C161" s="24" t="s">
        <v>73</v>
      </c>
      <c r="D161" s="26" t="s">
        <v>535</v>
      </c>
      <c r="E161" s="24"/>
      <c r="F161" s="25">
        <f t="shared" ref="F161:G161" si="72">F162+F164+F166</f>
        <v>166489</v>
      </c>
      <c r="G161" s="25">
        <f t="shared" si="72"/>
        <v>0</v>
      </c>
    </row>
    <row r="162" spans="1:7" ht="82.5" x14ac:dyDescent="0.25">
      <c r="A162" s="30" t="s">
        <v>448</v>
      </c>
      <c r="B162" s="24" t="s">
        <v>50</v>
      </c>
      <c r="C162" s="24" t="s">
        <v>73</v>
      </c>
      <c r="D162" s="26" t="s">
        <v>535</v>
      </c>
      <c r="E162" s="24" t="s">
        <v>105</v>
      </c>
      <c r="F162" s="25">
        <f t="shared" ref="F162:G162" si="73">F163</f>
        <v>105992</v>
      </c>
      <c r="G162" s="25">
        <f t="shared" si="73"/>
        <v>0</v>
      </c>
    </row>
    <row r="163" spans="1:7" ht="18.75" customHeight="1" x14ac:dyDescent="0.25">
      <c r="A163" s="59" t="s">
        <v>177</v>
      </c>
      <c r="B163" s="24" t="s">
        <v>50</v>
      </c>
      <c r="C163" s="24" t="s">
        <v>73</v>
      </c>
      <c r="D163" s="26" t="s">
        <v>535</v>
      </c>
      <c r="E163" s="24" t="s">
        <v>176</v>
      </c>
      <c r="F163" s="25">
        <f>101919+4073</f>
        <v>105992</v>
      </c>
      <c r="G163" s="25"/>
    </row>
    <row r="164" spans="1:7" ht="33" x14ac:dyDescent="0.25">
      <c r="A164" s="30" t="s">
        <v>425</v>
      </c>
      <c r="B164" s="24" t="s">
        <v>50</v>
      </c>
      <c r="C164" s="24" t="s">
        <v>73</v>
      </c>
      <c r="D164" s="26" t="s">
        <v>535</v>
      </c>
      <c r="E164" s="24" t="s">
        <v>80</v>
      </c>
      <c r="F164" s="25">
        <f t="shared" ref="F164:G164" si="74">F165</f>
        <v>59957</v>
      </c>
      <c r="G164" s="25">
        <f t="shared" si="74"/>
        <v>0</v>
      </c>
    </row>
    <row r="165" spans="1:7" ht="36" customHeight="1" x14ac:dyDescent="0.25">
      <c r="A165" s="62" t="s">
        <v>167</v>
      </c>
      <c r="B165" s="24" t="s">
        <v>50</v>
      </c>
      <c r="C165" s="24" t="s">
        <v>73</v>
      </c>
      <c r="D165" s="26" t="s">
        <v>535</v>
      </c>
      <c r="E165" s="24" t="s">
        <v>166</v>
      </c>
      <c r="F165" s="25">
        <f>55107+4850</f>
        <v>59957</v>
      </c>
      <c r="G165" s="25"/>
    </row>
    <row r="166" spans="1:7" ht="16.5" x14ac:dyDescent="0.25">
      <c r="A166" s="30" t="s">
        <v>99</v>
      </c>
      <c r="B166" s="24" t="s">
        <v>50</v>
      </c>
      <c r="C166" s="24" t="s">
        <v>73</v>
      </c>
      <c r="D166" s="26" t="s">
        <v>535</v>
      </c>
      <c r="E166" s="24" t="s">
        <v>100</v>
      </c>
      <c r="F166" s="25">
        <f t="shared" ref="F166:G166" si="75">F167+F168</f>
        <v>540</v>
      </c>
      <c r="G166" s="25">
        <f t="shared" si="75"/>
        <v>0</v>
      </c>
    </row>
    <row r="167" spans="1:7" ht="16.5" hidden="1" x14ac:dyDescent="0.25">
      <c r="A167" s="30" t="s">
        <v>182</v>
      </c>
      <c r="B167" s="24" t="s">
        <v>50</v>
      </c>
      <c r="C167" s="24" t="s">
        <v>73</v>
      </c>
      <c r="D167" s="26" t="s">
        <v>535</v>
      </c>
      <c r="E167" s="24" t="s">
        <v>181</v>
      </c>
      <c r="F167" s="25"/>
      <c r="G167" s="25"/>
    </row>
    <row r="168" spans="1:7" ht="16.5" x14ac:dyDescent="0.25">
      <c r="A168" s="30" t="s">
        <v>169</v>
      </c>
      <c r="B168" s="24" t="s">
        <v>50</v>
      </c>
      <c r="C168" s="24" t="s">
        <v>73</v>
      </c>
      <c r="D168" s="26" t="s">
        <v>535</v>
      </c>
      <c r="E168" s="24" t="s">
        <v>168</v>
      </c>
      <c r="F168" s="25">
        <f>646-106</f>
        <v>540</v>
      </c>
      <c r="G168" s="25"/>
    </row>
    <row r="169" spans="1:7" ht="16.5" x14ac:dyDescent="0.25">
      <c r="A169" s="30" t="s">
        <v>551</v>
      </c>
      <c r="B169" s="24" t="s">
        <v>50</v>
      </c>
      <c r="C169" s="24" t="s">
        <v>73</v>
      </c>
      <c r="D169" s="26" t="s">
        <v>555</v>
      </c>
      <c r="E169" s="24"/>
      <c r="F169" s="25">
        <f t="shared" ref="F169:G169" si="76">F183+F170+F173+F178+F186+F193+F200</f>
        <v>3638</v>
      </c>
      <c r="G169" s="25">
        <f t="shared" si="76"/>
        <v>3638</v>
      </c>
    </row>
    <row r="170" spans="1:7" ht="33" x14ac:dyDescent="0.25">
      <c r="A170" s="30" t="s">
        <v>556</v>
      </c>
      <c r="B170" s="24" t="s">
        <v>50</v>
      </c>
      <c r="C170" s="24" t="s">
        <v>73</v>
      </c>
      <c r="D170" s="26" t="s">
        <v>558</v>
      </c>
      <c r="E170" s="24"/>
      <c r="F170" s="25">
        <f t="shared" ref="F170:G171" si="77">F171</f>
        <v>57</v>
      </c>
      <c r="G170" s="25">
        <f t="shared" si="77"/>
        <v>57</v>
      </c>
    </row>
    <row r="171" spans="1:7" ht="33" x14ac:dyDescent="0.25">
      <c r="A171" s="30" t="s">
        <v>553</v>
      </c>
      <c r="B171" s="24" t="s">
        <v>50</v>
      </c>
      <c r="C171" s="24" t="s">
        <v>73</v>
      </c>
      <c r="D171" s="26" t="s">
        <v>558</v>
      </c>
      <c r="E171" s="24" t="s">
        <v>80</v>
      </c>
      <c r="F171" s="25">
        <f t="shared" si="77"/>
        <v>57</v>
      </c>
      <c r="G171" s="25">
        <f t="shared" si="77"/>
        <v>57</v>
      </c>
    </row>
    <row r="172" spans="1:7" ht="34.5" customHeight="1" x14ac:dyDescent="0.25">
      <c r="A172" s="30" t="s">
        <v>167</v>
      </c>
      <c r="B172" s="24" t="s">
        <v>50</v>
      </c>
      <c r="C172" s="24" t="s">
        <v>73</v>
      </c>
      <c r="D172" s="26" t="s">
        <v>558</v>
      </c>
      <c r="E172" s="24" t="s">
        <v>166</v>
      </c>
      <c r="F172" s="25">
        <v>57</v>
      </c>
      <c r="G172" s="25">
        <v>57</v>
      </c>
    </row>
    <row r="173" spans="1:7" ht="33" x14ac:dyDescent="0.25">
      <c r="A173" s="30" t="s">
        <v>559</v>
      </c>
      <c r="B173" s="24" t="s">
        <v>50</v>
      </c>
      <c r="C173" s="24" t="s">
        <v>73</v>
      </c>
      <c r="D173" s="26" t="s">
        <v>560</v>
      </c>
      <c r="E173" s="24"/>
      <c r="F173" s="25">
        <f t="shared" ref="F173:G173" si="78">F174+F176</f>
        <v>132</v>
      </c>
      <c r="G173" s="25">
        <f t="shared" si="78"/>
        <v>132</v>
      </c>
    </row>
    <row r="174" spans="1:7" ht="33" x14ac:dyDescent="0.25">
      <c r="A174" s="30" t="s">
        <v>553</v>
      </c>
      <c r="B174" s="24" t="s">
        <v>50</v>
      </c>
      <c r="C174" s="24" t="s">
        <v>73</v>
      </c>
      <c r="D174" s="26" t="s">
        <v>560</v>
      </c>
      <c r="E174" s="24" t="s">
        <v>80</v>
      </c>
      <c r="F174" s="25">
        <f t="shared" ref="F174" si="79">F175</f>
        <v>128</v>
      </c>
      <c r="G174" s="25">
        <f t="shared" ref="G174" si="80">G175</f>
        <v>128</v>
      </c>
    </row>
    <row r="175" spans="1:7" ht="33.75" customHeight="1" x14ac:dyDescent="0.25">
      <c r="A175" s="30" t="s">
        <v>167</v>
      </c>
      <c r="B175" s="24" t="s">
        <v>50</v>
      </c>
      <c r="C175" s="24" t="s">
        <v>73</v>
      </c>
      <c r="D175" s="26" t="s">
        <v>560</v>
      </c>
      <c r="E175" s="24" t="s">
        <v>166</v>
      </c>
      <c r="F175" s="25">
        <v>128</v>
      </c>
      <c r="G175" s="25">
        <v>128</v>
      </c>
    </row>
    <row r="176" spans="1:7" ht="16.5" x14ac:dyDescent="0.25">
      <c r="A176" s="30" t="s">
        <v>99</v>
      </c>
      <c r="B176" s="24" t="s">
        <v>50</v>
      </c>
      <c r="C176" s="24" t="s">
        <v>73</v>
      </c>
      <c r="D176" s="26" t="s">
        <v>560</v>
      </c>
      <c r="E176" s="24" t="s">
        <v>100</v>
      </c>
      <c r="F176" s="25">
        <f t="shared" ref="F176" si="81">F177</f>
        <v>4</v>
      </c>
      <c r="G176" s="25">
        <f t="shared" ref="G176" si="82">G177</f>
        <v>4</v>
      </c>
    </row>
    <row r="177" spans="1:7" ht="16.5" x14ac:dyDescent="0.25">
      <c r="A177" s="30" t="s">
        <v>169</v>
      </c>
      <c r="B177" s="24" t="s">
        <v>50</v>
      </c>
      <c r="C177" s="24" t="s">
        <v>73</v>
      </c>
      <c r="D177" s="26" t="s">
        <v>560</v>
      </c>
      <c r="E177" s="24" t="s">
        <v>168</v>
      </c>
      <c r="F177" s="25">
        <v>4</v>
      </c>
      <c r="G177" s="25">
        <v>4</v>
      </c>
    </row>
    <row r="178" spans="1:7" ht="33" x14ac:dyDescent="0.25">
      <c r="A178" s="30" t="s">
        <v>561</v>
      </c>
      <c r="B178" s="24" t="s">
        <v>50</v>
      </c>
      <c r="C178" s="24" t="s">
        <v>73</v>
      </c>
      <c r="D178" s="26" t="s">
        <v>564</v>
      </c>
      <c r="E178" s="24"/>
      <c r="F178" s="25">
        <f t="shared" ref="F178:G178" si="83">F179+F181</f>
        <v>121</v>
      </c>
      <c r="G178" s="25">
        <f t="shared" si="83"/>
        <v>121</v>
      </c>
    </row>
    <row r="179" spans="1:7" ht="82.5" x14ac:dyDescent="0.25">
      <c r="A179" s="30" t="s">
        <v>557</v>
      </c>
      <c r="B179" s="24" t="s">
        <v>50</v>
      </c>
      <c r="C179" s="24" t="s">
        <v>73</v>
      </c>
      <c r="D179" s="26" t="s">
        <v>564</v>
      </c>
      <c r="E179" s="24" t="s">
        <v>105</v>
      </c>
      <c r="F179" s="25">
        <f t="shared" ref="F179" si="84">F180</f>
        <v>81</v>
      </c>
      <c r="G179" s="25">
        <f t="shared" ref="G179" si="85">G180</f>
        <v>81</v>
      </c>
    </row>
    <row r="180" spans="1:7" ht="18.75" customHeight="1" x14ac:dyDescent="0.25">
      <c r="A180" s="30" t="s">
        <v>177</v>
      </c>
      <c r="B180" s="24" t="s">
        <v>50</v>
      </c>
      <c r="C180" s="24" t="s">
        <v>73</v>
      </c>
      <c r="D180" s="26" t="s">
        <v>564</v>
      </c>
      <c r="E180" s="24" t="s">
        <v>176</v>
      </c>
      <c r="F180" s="25">
        <v>81</v>
      </c>
      <c r="G180" s="25">
        <v>81</v>
      </c>
    </row>
    <row r="181" spans="1:7" ht="33" x14ac:dyDescent="0.25">
      <c r="A181" s="30" t="s">
        <v>553</v>
      </c>
      <c r="B181" s="24" t="s">
        <v>50</v>
      </c>
      <c r="C181" s="24" t="s">
        <v>73</v>
      </c>
      <c r="D181" s="26" t="s">
        <v>564</v>
      </c>
      <c r="E181" s="24" t="s">
        <v>80</v>
      </c>
      <c r="F181" s="25">
        <f t="shared" ref="F181" si="86">F182</f>
        <v>40</v>
      </c>
      <c r="G181" s="25">
        <f t="shared" ref="G181" si="87">G182</f>
        <v>40</v>
      </c>
    </row>
    <row r="182" spans="1:7" ht="37.5" customHeight="1" x14ac:dyDescent="0.25">
      <c r="A182" s="30" t="s">
        <v>167</v>
      </c>
      <c r="B182" s="24" t="s">
        <v>50</v>
      </c>
      <c r="C182" s="24" t="s">
        <v>73</v>
      </c>
      <c r="D182" s="26" t="s">
        <v>564</v>
      </c>
      <c r="E182" s="24" t="s">
        <v>166</v>
      </c>
      <c r="F182" s="25">
        <v>40</v>
      </c>
      <c r="G182" s="25">
        <v>40</v>
      </c>
    </row>
    <row r="183" spans="1:7" ht="16.5" x14ac:dyDescent="0.25">
      <c r="A183" s="30" t="s">
        <v>552</v>
      </c>
      <c r="B183" s="24" t="s">
        <v>50</v>
      </c>
      <c r="C183" s="24" t="s">
        <v>73</v>
      </c>
      <c r="D183" s="26" t="s">
        <v>554</v>
      </c>
      <c r="E183" s="24"/>
      <c r="F183" s="25">
        <f t="shared" ref="F183:G184" si="88">F184</f>
        <v>7</v>
      </c>
      <c r="G183" s="25">
        <f t="shared" si="88"/>
        <v>7</v>
      </c>
    </row>
    <row r="184" spans="1:7" ht="33" x14ac:dyDescent="0.25">
      <c r="A184" s="30" t="s">
        <v>553</v>
      </c>
      <c r="B184" s="24" t="s">
        <v>50</v>
      </c>
      <c r="C184" s="24" t="s">
        <v>73</v>
      </c>
      <c r="D184" s="26" t="s">
        <v>554</v>
      </c>
      <c r="E184" s="24" t="s">
        <v>80</v>
      </c>
      <c r="F184" s="25">
        <f t="shared" si="88"/>
        <v>7</v>
      </c>
      <c r="G184" s="25">
        <f t="shared" si="88"/>
        <v>7</v>
      </c>
    </row>
    <row r="185" spans="1:7" ht="49.5" x14ac:dyDescent="0.25">
      <c r="A185" s="30" t="s">
        <v>167</v>
      </c>
      <c r="B185" s="24" t="s">
        <v>50</v>
      </c>
      <c r="C185" s="24" t="s">
        <v>73</v>
      </c>
      <c r="D185" s="26" t="s">
        <v>554</v>
      </c>
      <c r="E185" s="24" t="s">
        <v>166</v>
      </c>
      <c r="F185" s="25">
        <v>7</v>
      </c>
      <c r="G185" s="25">
        <v>7</v>
      </c>
    </row>
    <row r="186" spans="1:7" ht="66" x14ac:dyDescent="0.25">
      <c r="A186" s="30" t="s">
        <v>563</v>
      </c>
      <c r="B186" s="24" t="s">
        <v>50</v>
      </c>
      <c r="C186" s="24" t="s">
        <v>73</v>
      </c>
      <c r="D186" s="26" t="s">
        <v>566</v>
      </c>
      <c r="E186" s="24"/>
      <c r="F186" s="25">
        <f t="shared" ref="F186:G186" si="89">F187+F189+F191</f>
        <v>2926</v>
      </c>
      <c r="G186" s="25">
        <f t="shared" si="89"/>
        <v>2926</v>
      </c>
    </row>
    <row r="187" spans="1:7" ht="82.5" x14ac:dyDescent="0.25">
      <c r="A187" s="30" t="s">
        <v>557</v>
      </c>
      <c r="B187" s="24" t="s">
        <v>50</v>
      </c>
      <c r="C187" s="24" t="s">
        <v>73</v>
      </c>
      <c r="D187" s="26" t="s">
        <v>566</v>
      </c>
      <c r="E187" s="24" t="s">
        <v>105</v>
      </c>
      <c r="F187" s="25">
        <f t="shared" ref="F187" si="90">F188</f>
        <v>1643</v>
      </c>
      <c r="G187" s="25">
        <f t="shared" ref="G187" si="91">G188</f>
        <v>1643</v>
      </c>
    </row>
    <row r="188" spans="1:7" ht="21" customHeight="1" x14ac:dyDescent="0.25">
      <c r="A188" s="30" t="s">
        <v>177</v>
      </c>
      <c r="B188" s="24" t="s">
        <v>50</v>
      </c>
      <c r="C188" s="24" t="s">
        <v>73</v>
      </c>
      <c r="D188" s="26" t="s">
        <v>566</v>
      </c>
      <c r="E188" s="24" t="s">
        <v>176</v>
      </c>
      <c r="F188" s="25">
        <v>1643</v>
      </c>
      <c r="G188" s="25">
        <v>1643</v>
      </c>
    </row>
    <row r="189" spans="1:7" ht="33" x14ac:dyDescent="0.25">
      <c r="A189" s="30" t="s">
        <v>553</v>
      </c>
      <c r="B189" s="24" t="s">
        <v>50</v>
      </c>
      <c r="C189" s="24" t="s">
        <v>73</v>
      </c>
      <c r="D189" s="26" t="s">
        <v>566</v>
      </c>
      <c r="E189" s="24" t="s">
        <v>80</v>
      </c>
      <c r="F189" s="25">
        <f t="shared" ref="F189" si="92">F190</f>
        <v>1269</v>
      </c>
      <c r="G189" s="25">
        <f t="shared" ref="G189" si="93">G190</f>
        <v>1269</v>
      </c>
    </row>
    <row r="190" spans="1:7" ht="32.25" customHeight="1" x14ac:dyDescent="0.25">
      <c r="A190" s="30" t="s">
        <v>167</v>
      </c>
      <c r="B190" s="24" t="s">
        <v>50</v>
      </c>
      <c r="C190" s="24" t="s">
        <v>73</v>
      </c>
      <c r="D190" s="26" t="s">
        <v>566</v>
      </c>
      <c r="E190" s="24" t="s">
        <v>166</v>
      </c>
      <c r="F190" s="25">
        <v>1269</v>
      </c>
      <c r="G190" s="25">
        <v>1269</v>
      </c>
    </row>
    <row r="191" spans="1:7" ht="16.5" x14ac:dyDescent="0.25">
      <c r="A191" s="30" t="s">
        <v>99</v>
      </c>
      <c r="B191" s="24" t="s">
        <v>50</v>
      </c>
      <c r="C191" s="24" t="s">
        <v>73</v>
      </c>
      <c r="D191" s="26" t="s">
        <v>566</v>
      </c>
      <c r="E191" s="24" t="s">
        <v>100</v>
      </c>
      <c r="F191" s="25">
        <f t="shared" ref="F191" si="94">F192</f>
        <v>14</v>
      </c>
      <c r="G191" s="25">
        <f t="shared" ref="G191" si="95">G192</f>
        <v>14</v>
      </c>
    </row>
    <row r="192" spans="1:7" ht="16.5" x14ac:dyDescent="0.25">
      <c r="A192" s="30" t="s">
        <v>169</v>
      </c>
      <c r="B192" s="24" t="s">
        <v>50</v>
      </c>
      <c r="C192" s="24" t="s">
        <v>73</v>
      </c>
      <c r="D192" s="26" t="s">
        <v>566</v>
      </c>
      <c r="E192" s="24" t="s">
        <v>168</v>
      </c>
      <c r="F192" s="25">
        <v>14</v>
      </c>
      <c r="G192" s="25">
        <v>14</v>
      </c>
    </row>
    <row r="193" spans="1:7" ht="49.5" x14ac:dyDescent="0.25">
      <c r="A193" s="30" t="s">
        <v>567</v>
      </c>
      <c r="B193" s="24" t="s">
        <v>50</v>
      </c>
      <c r="C193" s="24" t="s">
        <v>73</v>
      </c>
      <c r="D193" s="26" t="s">
        <v>568</v>
      </c>
      <c r="E193" s="24"/>
      <c r="F193" s="25">
        <f t="shared" ref="F193:G193" si="96">F194+F196+F198</f>
        <v>360</v>
      </c>
      <c r="G193" s="25">
        <f t="shared" si="96"/>
        <v>360</v>
      </c>
    </row>
    <row r="194" spans="1:7" ht="82.5" x14ac:dyDescent="0.25">
      <c r="A194" s="30" t="s">
        <v>557</v>
      </c>
      <c r="B194" s="24" t="s">
        <v>50</v>
      </c>
      <c r="C194" s="24" t="s">
        <v>73</v>
      </c>
      <c r="D194" s="26" t="s">
        <v>568</v>
      </c>
      <c r="E194" s="24" t="s">
        <v>105</v>
      </c>
      <c r="F194" s="25">
        <f t="shared" ref="F194" si="97">F195</f>
        <v>210</v>
      </c>
      <c r="G194" s="25">
        <f t="shared" ref="G194" si="98">G195</f>
        <v>210</v>
      </c>
    </row>
    <row r="195" spans="1:7" ht="21.75" customHeight="1" x14ac:dyDescent="0.25">
      <c r="A195" s="30" t="s">
        <v>177</v>
      </c>
      <c r="B195" s="24" t="s">
        <v>50</v>
      </c>
      <c r="C195" s="24" t="s">
        <v>73</v>
      </c>
      <c r="D195" s="26" t="s">
        <v>568</v>
      </c>
      <c r="E195" s="24" t="s">
        <v>176</v>
      </c>
      <c r="F195" s="25">
        <v>210</v>
      </c>
      <c r="G195" s="25">
        <v>210</v>
      </c>
    </row>
    <row r="196" spans="1:7" ht="33" x14ac:dyDescent="0.25">
      <c r="A196" s="30" t="s">
        <v>553</v>
      </c>
      <c r="B196" s="24" t="s">
        <v>50</v>
      </c>
      <c r="C196" s="24" t="s">
        <v>73</v>
      </c>
      <c r="D196" s="26" t="s">
        <v>568</v>
      </c>
      <c r="E196" s="24" t="s">
        <v>80</v>
      </c>
      <c r="F196" s="25">
        <f t="shared" ref="F196" si="99">F197</f>
        <v>148</v>
      </c>
      <c r="G196" s="25">
        <f t="shared" ref="G196" si="100">G197</f>
        <v>148</v>
      </c>
    </row>
    <row r="197" spans="1:7" ht="33" customHeight="1" x14ac:dyDescent="0.25">
      <c r="A197" s="30" t="s">
        <v>167</v>
      </c>
      <c r="B197" s="24" t="s">
        <v>50</v>
      </c>
      <c r="C197" s="24" t="s">
        <v>73</v>
      </c>
      <c r="D197" s="26" t="s">
        <v>568</v>
      </c>
      <c r="E197" s="24" t="s">
        <v>166</v>
      </c>
      <c r="F197" s="25">
        <v>148</v>
      </c>
      <c r="G197" s="25">
        <v>148</v>
      </c>
    </row>
    <row r="198" spans="1:7" ht="16.5" x14ac:dyDescent="0.25">
      <c r="A198" s="30" t="s">
        <v>99</v>
      </c>
      <c r="B198" s="24" t="s">
        <v>50</v>
      </c>
      <c r="C198" s="24" t="s">
        <v>73</v>
      </c>
      <c r="D198" s="26" t="s">
        <v>568</v>
      </c>
      <c r="E198" s="24" t="s">
        <v>100</v>
      </c>
      <c r="F198" s="25">
        <f t="shared" ref="F198" si="101">F199</f>
        <v>2</v>
      </c>
      <c r="G198" s="25">
        <f t="shared" ref="G198" si="102">G199</f>
        <v>2</v>
      </c>
    </row>
    <row r="199" spans="1:7" ht="16.5" x14ac:dyDescent="0.25">
      <c r="A199" s="30" t="s">
        <v>169</v>
      </c>
      <c r="B199" s="24" t="s">
        <v>50</v>
      </c>
      <c r="C199" s="24" t="s">
        <v>73</v>
      </c>
      <c r="D199" s="26" t="s">
        <v>568</v>
      </c>
      <c r="E199" s="24" t="s">
        <v>168</v>
      </c>
      <c r="F199" s="25">
        <v>2</v>
      </c>
      <c r="G199" s="25">
        <v>2</v>
      </c>
    </row>
    <row r="200" spans="1:7" ht="82.5" x14ac:dyDescent="0.25">
      <c r="A200" s="30" t="s">
        <v>557</v>
      </c>
      <c r="B200" s="24" t="s">
        <v>50</v>
      </c>
      <c r="C200" s="24" t="s">
        <v>73</v>
      </c>
      <c r="D200" s="26" t="s">
        <v>570</v>
      </c>
      <c r="E200" s="24"/>
      <c r="F200" s="25">
        <f t="shared" ref="F200:G200" si="103">F201+F203</f>
        <v>35</v>
      </c>
      <c r="G200" s="25">
        <f t="shared" si="103"/>
        <v>35</v>
      </c>
    </row>
    <row r="201" spans="1:7" ht="33" x14ac:dyDescent="0.25">
      <c r="A201" s="30" t="s">
        <v>553</v>
      </c>
      <c r="B201" s="24" t="s">
        <v>50</v>
      </c>
      <c r="C201" s="24" t="s">
        <v>73</v>
      </c>
      <c r="D201" s="26" t="s">
        <v>570</v>
      </c>
      <c r="E201" s="24" t="s">
        <v>80</v>
      </c>
      <c r="F201" s="25">
        <f t="shared" ref="F201:G201" si="104">F202</f>
        <v>34</v>
      </c>
      <c r="G201" s="25">
        <f t="shared" si="104"/>
        <v>34</v>
      </c>
    </row>
    <row r="202" spans="1:7" ht="49.5" x14ac:dyDescent="0.25">
      <c r="A202" s="30" t="s">
        <v>167</v>
      </c>
      <c r="B202" s="24" t="s">
        <v>50</v>
      </c>
      <c r="C202" s="24" t="s">
        <v>73</v>
      </c>
      <c r="D202" s="26" t="s">
        <v>570</v>
      </c>
      <c r="E202" s="24" t="s">
        <v>166</v>
      </c>
      <c r="F202" s="25">
        <f>15+19</f>
        <v>34</v>
      </c>
      <c r="G202" s="25">
        <f>15+19</f>
        <v>34</v>
      </c>
    </row>
    <row r="203" spans="1:7" ht="16.5" x14ac:dyDescent="0.25">
      <c r="A203" s="30" t="s">
        <v>99</v>
      </c>
      <c r="B203" s="24" t="s">
        <v>50</v>
      </c>
      <c r="C203" s="24" t="s">
        <v>73</v>
      </c>
      <c r="D203" s="26" t="s">
        <v>570</v>
      </c>
      <c r="E203" s="24" t="s">
        <v>100</v>
      </c>
      <c r="F203" s="25">
        <f t="shared" ref="F203:G203" si="105">F204</f>
        <v>1</v>
      </c>
      <c r="G203" s="25">
        <f t="shared" si="105"/>
        <v>1</v>
      </c>
    </row>
    <row r="204" spans="1:7" ht="16.5" x14ac:dyDescent="0.25">
      <c r="A204" s="30" t="s">
        <v>169</v>
      </c>
      <c r="B204" s="24" t="s">
        <v>50</v>
      </c>
      <c r="C204" s="24" t="s">
        <v>73</v>
      </c>
      <c r="D204" s="26" t="s">
        <v>570</v>
      </c>
      <c r="E204" s="24" t="s">
        <v>168</v>
      </c>
      <c r="F204" s="25">
        <v>1</v>
      </c>
      <c r="G204" s="25">
        <v>1</v>
      </c>
    </row>
    <row r="205" spans="1:7" ht="33" x14ac:dyDescent="0.25">
      <c r="A205" s="30" t="s">
        <v>451</v>
      </c>
      <c r="B205" s="24" t="s">
        <v>50</v>
      </c>
      <c r="C205" s="24" t="s">
        <v>73</v>
      </c>
      <c r="D205" s="26" t="s">
        <v>244</v>
      </c>
      <c r="E205" s="24"/>
      <c r="F205" s="25">
        <f t="shared" ref="F205:G205" si="106">F206+F212</f>
        <v>832</v>
      </c>
      <c r="G205" s="25">
        <f t="shared" si="106"/>
        <v>0</v>
      </c>
    </row>
    <row r="206" spans="1:7" ht="18" customHeight="1" x14ac:dyDescent="0.25">
      <c r="A206" s="30" t="s">
        <v>78</v>
      </c>
      <c r="B206" s="24" t="s">
        <v>50</v>
      </c>
      <c r="C206" s="24" t="s">
        <v>73</v>
      </c>
      <c r="D206" s="26" t="s">
        <v>291</v>
      </c>
      <c r="E206" s="24"/>
      <c r="F206" s="25">
        <f t="shared" ref="F206:G208" si="107">F207</f>
        <v>832</v>
      </c>
      <c r="G206" s="25">
        <f t="shared" si="107"/>
        <v>0</v>
      </c>
    </row>
    <row r="207" spans="1:7" ht="35.25" customHeight="1" x14ac:dyDescent="0.25">
      <c r="A207" s="30" t="s">
        <v>114</v>
      </c>
      <c r="B207" s="24" t="s">
        <v>50</v>
      </c>
      <c r="C207" s="24" t="s">
        <v>73</v>
      </c>
      <c r="D207" s="26" t="s">
        <v>450</v>
      </c>
      <c r="E207" s="24"/>
      <c r="F207" s="25">
        <f t="shared" ref="F207:G207" si="108">F208+F210</f>
        <v>832</v>
      </c>
      <c r="G207" s="25">
        <f t="shared" si="108"/>
        <v>0</v>
      </c>
    </row>
    <row r="208" spans="1:7" ht="82.5" x14ac:dyDescent="0.25">
      <c r="A208" s="30" t="s">
        <v>448</v>
      </c>
      <c r="B208" s="24" t="s">
        <v>50</v>
      </c>
      <c r="C208" s="24" t="s">
        <v>73</v>
      </c>
      <c r="D208" s="26" t="s">
        <v>450</v>
      </c>
      <c r="E208" s="24" t="s">
        <v>105</v>
      </c>
      <c r="F208" s="25">
        <f t="shared" si="107"/>
        <v>173</v>
      </c>
      <c r="G208" s="25">
        <f t="shared" si="107"/>
        <v>0</v>
      </c>
    </row>
    <row r="209" spans="1:7" ht="33" x14ac:dyDescent="0.25">
      <c r="A209" s="59" t="s">
        <v>165</v>
      </c>
      <c r="B209" s="24" t="s">
        <v>50</v>
      </c>
      <c r="C209" s="24" t="s">
        <v>73</v>
      </c>
      <c r="D209" s="26" t="s">
        <v>450</v>
      </c>
      <c r="E209" s="24" t="s">
        <v>164</v>
      </c>
      <c r="F209" s="25">
        <v>173</v>
      </c>
      <c r="G209" s="25"/>
    </row>
    <row r="210" spans="1:7" ht="33" x14ac:dyDescent="0.25">
      <c r="A210" s="30" t="s">
        <v>425</v>
      </c>
      <c r="B210" s="24" t="s">
        <v>50</v>
      </c>
      <c r="C210" s="24" t="s">
        <v>73</v>
      </c>
      <c r="D210" s="26" t="s">
        <v>450</v>
      </c>
      <c r="E210" s="24" t="s">
        <v>80</v>
      </c>
      <c r="F210" s="25">
        <f t="shared" ref="F210:G210" si="109">F211</f>
        <v>659</v>
      </c>
      <c r="G210" s="25">
        <f t="shared" si="109"/>
        <v>0</v>
      </c>
    </row>
    <row r="211" spans="1:7" ht="39" customHeight="1" x14ac:dyDescent="0.25">
      <c r="A211" s="62" t="s">
        <v>167</v>
      </c>
      <c r="B211" s="24" t="s">
        <v>50</v>
      </c>
      <c r="C211" s="24" t="s">
        <v>73</v>
      </c>
      <c r="D211" s="26" t="s">
        <v>450</v>
      </c>
      <c r="E211" s="24" t="s">
        <v>166</v>
      </c>
      <c r="F211" s="25">
        <f>129+530</f>
        <v>659</v>
      </c>
      <c r="G211" s="25"/>
    </row>
    <row r="212" spans="1:7" ht="16.5" hidden="1" x14ac:dyDescent="0.25">
      <c r="A212" s="62" t="s">
        <v>551</v>
      </c>
      <c r="B212" s="24" t="s">
        <v>50</v>
      </c>
      <c r="C212" s="24" t="s">
        <v>73</v>
      </c>
      <c r="D212" s="26" t="s">
        <v>661</v>
      </c>
      <c r="E212" s="24"/>
      <c r="F212" s="25">
        <f t="shared" ref="F212:G212" si="110">F213</f>
        <v>0</v>
      </c>
      <c r="G212" s="25">
        <f t="shared" si="110"/>
        <v>0</v>
      </c>
    </row>
    <row r="213" spans="1:7" ht="16.5" hidden="1" x14ac:dyDescent="0.25">
      <c r="A213" s="30" t="s">
        <v>569</v>
      </c>
      <c r="B213" s="24" t="s">
        <v>50</v>
      </c>
      <c r="C213" s="24" t="s">
        <v>73</v>
      </c>
      <c r="D213" s="26" t="s">
        <v>660</v>
      </c>
      <c r="E213" s="24"/>
      <c r="F213" s="25">
        <f t="shared" ref="F213:G213" si="111">F214+F216</f>
        <v>0</v>
      </c>
      <c r="G213" s="25">
        <f t="shared" si="111"/>
        <v>0</v>
      </c>
    </row>
    <row r="214" spans="1:7" ht="82.5" hidden="1" x14ac:dyDescent="0.25">
      <c r="A214" s="30" t="s">
        <v>448</v>
      </c>
      <c r="B214" s="24" t="s">
        <v>50</v>
      </c>
      <c r="C214" s="24" t="s">
        <v>73</v>
      </c>
      <c r="D214" s="26" t="s">
        <v>660</v>
      </c>
      <c r="E214" s="24" t="s">
        <v>105</v>
      </c>
      <c r="F214" s="25">
        <f t="shared" ref="F214:G214" si="112">F215</f>
        <v>0</v>
      </c>
      <c r="G214" s="25">
        <f t="shared" si="112"/>
        <v>0</v>
      </c>
    </row>
    <row r="215" spans="1:7" ht="33" hidden="1" x14ac:dyDescent="0.25">
      <c r="A215" s="59" t="s">
        <v>165</v>
      </c>
      <c r="B215" s="24" t="s">
        <v>50</v>
      </c>
      <c r="C215" s="24" t="s">
        <v>73</v>
      </c>
      <c r="D215" s="26" t="s">
        <v>660</v>
      </c>
      <c r="E215" s="24" t="s">
        <v>164</v>
      </c>
      <c r="F215" s="25"/>
      <c r="G215" s="25"/>
    </row>
    <row r="216" spans="1:7" ht="33" hidden="1" x14ac:dyDescent="0.25">
      <c r="A216" s="30" t="s">
        <v>425</v>
      </c>
      <c r="B216" s="24" t="s">
        <v>50</v>
      </c>
      <c r="C216" s="24" t="s">
        <v>73</v>
      </c>
      <c r="D216" s="26" t="s">
        <v>660</v>
      </c>
      <c r="E216" s="24" t="s">
        <v>80</v>
      </c>
      <c r="F216" s="25">
        <f t="shared" ref="F216:G216" si="113">F217</f>
        <v>0</v>
      </c>
      <c r="G216" s="25">
        <f t="shared" si="113"/>
        <v>0</v>
      </c>
    </row>
    <row r="217" spans="1:7" ht="49.5" hidden="1" x14ac:dyDescent="0.25">
      <c r="A217" s="62" t="s">
        <v>167</v>
      </c>
      <c r="B217" s="24" t="s">
        <v>50</v>
      </c>
      <c r="C217" s="24" t="s">
        <v>73</v>
      </c>
      <c r="D217" s="26" t="s">
        <v>660</v>
      </c>
      <c r="E217" s="24" t="s">
        <v>166</v>
      </c>
      <c r="F217" s="25"/>
      <c r="G217" s="25"/>
    </row>
    <row r="218" spans="1:7" ht="51" x14ac:dyDescent="0.3">
      <c r="A218" s="30" t="s">
        <v>484</v>
      </c>
      <c r="B218" s="24" t="s">
        <v>50</v>
      </c>
      <c r="C218" s="24" t="s">
        <v>73</v>
      </c>
      <c r="D218" s="58" t="s">
        <v>481</v>
      </c>
      <c r="E218" s="28"/>
      <c r="F218" s="25">
        <f t="shared" ref="F218:G221" si="114">F219</f>
        <v>2762</v>
      </c>
      <c r="G218" s="18">
        <f t="shared" si="114"/>
        <v>0</v>
      </c>
    </row>
    <row r="219" spans="1:7" ht="19.5" customHeight="1" x14ac:dyDescent="0.25">
      <c r="A219" s="30" t="s">
        <v>78</v>
      </c>
      <c r="B219" s="24" t="s">
        <v>50</v>
      </c>
      <c r="C219" s="24" t="s">
        <v>73</v>
      </c>
      <c r="D219" s="58" t="s">
        <v>482</v>
      </c>
      <c r="E219" s="28"/>
      <c r="F219" s="25">
        <f t="shared" si="114"/>
        <v>2762</v>
      </c>
      <c r="G219" s="18">
        <f t="shared" si="114"/>
        <v>0</v>
      </c>
    </row>
    <row r="220" spans="1:7" ht="33" x14ac:dyDescent="0.25">
      <c r="A220" s="30" t="s">
        <v>96</v>
      </c>
      <c r="B220" s="24" t="s">
        <v>50</v>
      </c>
      <c r="C220" s="24" t="s">
        <v>73</v>
      </c>
      <c r="D220" s="58" t="s">
        <v>483</v>
      </c>
      <c r="E220" s="28"/>
      <c r="F220" s="25">
        <f t="shared" si="114"/>
        <v>2762</v>
      </c>
      <c r="G220" s="18">
        <f t="shared" si="114"/>
        <v>0</v>
      </c>
    </row>
    <row r="221" spans="1:7" ht="39" customHeight="1" x14ac:dyDescent="0.25">
      <c r="A221" s="30" t="s">
        <v>425</v>
      </c>
      <c r="B221" s="24" t="s">
        <v>50</v>
      </c>
      <c r="C221" s="24" t="s">
        <v>73</v>
      </c>
      <c r="D221" s="58" t="s">
        <v>483</v>
      </c>
      <c r="E221" s="24" t="s">
        <v>80</v>
      </c>
      <c r="F221" s="25">
        <f t="shared" si="114"/>
        <v>2762</v>
      </c>
      <c r="G221" s="18">
        <f t="shared" si="114"/>
        <v>0</v>
      </c>
    </row>
    <row r="222" spans="1:7" ht="36" customHeight="1" x14ac:dyDescent="0.25">
      <c r="A222" s="62" t="s">
        <v>167</v>
      </c>
      <c r="B222" s="24" t="s">
        <v>50</v>
      </c>
      <c r="C222" s="24" t="s">
        <v>73</v>
      </c>
      <c r="D222" s="58" t="s">
        <v>483</v>
      </c>
      <c r="E222" s="24" t="s">
        <v>166</v>
      </c>
      <c r="F222" s="25">
        <v>2762</v>
      </c>
      <c r="G222" s="25"/>
    </row>
    <row r="223" spans="1:7" ht="71.25" customHeight="1" x14ac:dyDescent="0.25">
      <c r="A223" s="62" t="s">
        <v>521</v>
      </c>
      <c r="B223" s="24" t="s">
        <v>50</v>
      </c>
      <c r="C223" s="24" t="s">
        <v>73</v>
      </c>
      <c r="D223" s="58" t="s">
        <v>269</v>
      </c>
      <c r="E223" s="24"/>
      <c r="F223" s="25">
        <f t="shared" ref="F223:G224" si="115">F224</f>
        <v>29480</v>
      </c>
      <c r="G223" s="25">
        <f t="shared" si="115"/>
        <v>0</v>
      </c>
    </row>
    <row r="224" spans="1:7" ht="37.5" customHeight="1" x14ac:dyDescent="0.25">
      <c r="A224" s="62" t="s">
        <v>211</v>
      </c>
      <c r="B224" s="24" t="s">
        <v>50</v>
      </c>
      <c r="C224" s="24" t="s">
        <v>73</v>
      </c>
      <c r="D224" s="58" t="s">
        <v>322</v>
      </c>
      <c r="E224" s="24"/>
      <c r="F224" s="25">
        <f t="shared" si="115"/>
        <v>29480</v>
      </c>
      <c r="G224" s="25">
        <f t="shared" si="115"/>
        <v>0</v>
      </c>
    </row>
    <row r="225" spans="1:7" ht="36" customHeight="1" x14ac:dyDescent="0.25">
      <c r="A225" s="62" t="s">
        <v>139</v>
      </c>
      <c r="B225" s="24" t="s">
        <v>50</v>
      </c>
      <c r="C225" s="24" t="s">
        <v>73</v>
      </c>
      <c r="D225" s="58" t="s">
        <v>323</v>
      </c>
      <c r="E225" s="24"/>
      <c r="F225" s="25">
        <f t="shared" ref="F225:G225" si="116">F226+F228+F230</f>
        <v>29480</v>
      </c>
      <c r="G225" s="25">
        <f t="shared" si="116"/>
        <v>0</v>
      </c>
    </row>
    <row r="226" spans="1:7" ht="86.25" customHeight="1" x14ac:dyDescent="0.25">
      <c r="A226" s="30" t="s">
        <v>448</v>
      </c>
      <c r="B226" s="24" t="s">
        <v>50</v>
      </c>
      <c r="C226" s="24" t="s">
        <v>73</v>
      </c>
      <c r="D226" s="58" t="s">
        <v>323</v>
      </c>
      <c r="E226" s="24" t="s">
        <v>105</v>
      </c>
      <c r="F226" s="25">
        <f t="shared" ref="F226:G226" si="117">F227</f>
        <v>26129</v>
      </c>
      <c r="G226" s="25">
        <f t="shared" si="117"/>
        <v>0</v>
      </c>
    </row>
    <row r="227" spans="1:7" ht="22.5" customHeight="1" x14ac:dyDescent="0.25">
      <c r="A227" s="59" t="s">
        <v>177</v>
      </c>
      <c r="B227" s="24" t="s">
        <v>50</v>
      </c>
      <c r="C227" s="24" t="s">
        <v>73</v>
      </c>
      <c r="D227" s="58" t="s">
        <v>323</v>
      </c>
      <c r="E227" s="24" t="s">
        <v>176</v>
      </c>
      <c r="F227" s="25">
        <f>34427-8298</f>
        <v>26129</v>
      </c>
      <c r="G227" s="25"/>
    </row>
    <row r="228" spans="1:7" ht="38.25" customHeight="1" x14ac:dyDescent="0.25">
      <c r="A228" s="30" t="s">
        <v>425</v>
      </c>
      <c r="B228" s="24" t="s">
        <v>50</v>
      </c>
      <c r="C228" s="24" t="s">
        <v>73</v>
      </c>
      <c r="D228" s="58" t="s">
        <v>323</v>
      </c>
      <c r="E228" s="24" t="s">
        <v>80</v>
      </c>
      <c r="F228" s="25">
        <f t="shared" ref="F228:G228" si="118">F229</f>
        <v>3129</v>
      </c>
      <c r="G228" s="25">
        <f t="shared" si="118"/>
        <v>0</v>
      </c>
    </row>
    <row r="229" spans="1:7" ht="34.5" customHeight="1" x14ac:dyDescent="0.25">
      <c r="A229" s="62" t="s">
        <v>167</v>
      </c>
      <c r="B229" s="24" t="s">
        <v>50</v>
      </c>
      <c r="C229" s="24" t="s">
        <v>73</v>
      </c>
      <c r="D229" s="58" t="s">
        <v>323</v>
      </c>
      <c r="E229" s="24" t="s">
        <v>166</v>
      </c>
      <c r="F229" s="25">
        <f>3223-94</f>
        <v>3129</v>
      </c>
      <c r="G229" s="25"/>
    </row>
    <row r="230" spans="1:7" ht="16.5" x14ac:dyDescent="0.25">
      <c r="A230" s="30" t="s">
        <v>99</v>
      </c>
      <c r="B230" s="24" t="s">
        <v>50</v>
      </c>
      <c r="C230" s="24" t="s">
        <v>73</v>
      </c>
      <c r="D230" s="58" t="s">
        <v>323</v>
      </c>
      <c r="E230" s="24" t="s">
        <v>100</v>
      </c>
      <c r="F230" s="25">
        <f t="shared" ref="F230:G230" si="119">F231</f>
        <v>222</v>
      </c>
      <c r="G230" s="25">
        <f t="shared" si="119"/>
        <v>0</v>
      </c>
    </row>
    <row r="231" spans="1:7" ht="16.5" x14ac:dyDescent="0.25">
      <c r="A231" s="30" t="s">
        <v>169</v>
      </c>
      <c r="B231" s="24" t="s">
        <v>50</v>
      </c>
      <c r="C231" s="24" t="s">
        <v>73</v>
      </c>
      <c r="D231" s="58" t="s">
        <v>323</v>
      </c>
      <c r="E231" s="24" t="s">
        <v>168</v>
      </c>
      <c r="F231" s="25">
        <v>222</v>
      </c>
      <c r="G231" s="25"/>
    </row>
    <row r="232" spans="1:7" ht="18" customHeight="1" x14ac:dyDescent="0.25">
      <c r="A232" s="30" t="s">
        <v>81</v>
      </c>
      <c r="B232" s="32" t="s">
        <v>50</v>
      </c>
      <c r="C232" s="32" t="s">
        <v>73</v>
      </c>
      <c r="D232" s="24" t="s">
        <v>241</v>
      </c>
      <c r="E232" s="32"/>
      <c r="F232" s="25">
        <f t="shared" ref="F232:G232" si="120">F233+F251+F254</f>
        <v>88529</v>
      </c>
      <c r="G232" s="25">
        <f t="shared" si="120"/>
        <v>0</v>
      </c>
    </row>
    <row r="233" spans="1:7" ht="21.75" customHeight="1" x14ac:dyDescent="0.25">
      <c r="A233" s="59" t="s">
        <v>78</v>
      </c>
      <c r="B233" s="32" t="s">
        <v>50</v>
      </c>
      <c r="C233" s="32" t="s">
        <v>73</v>
      </c>
      <c r="D233" s="32" t="s">
        <v>242</v>
      </c>
      <c r="E233" s="32"/>
      <c r="F233" s="25">
        <f t="shared" ref="F233:G233" si="121">F234+F245+F248</f>
        <v>88529</v>
      </c>
      <c r="G233" s="25">
        <f t="shared" si="121"/>
        <v>0</v>
      </c>
    </row>
    <row r="234" spans="1:7" ht="33" x14ac:dyDescent="0.25">
      <c r="A234" s="73" t="s">
        <v>96</v>
      </c>
      <c r="B234" s="32" t="s">
        <v>50</v>
      </c>
      <c r="C234" s="32" t="s">
        <v>73</v>
      </c>
      <c r="D234" s="32" t="s">
        <v>243</v>
      </c>
      <c r="E234" s="24"/>
      <c r="F234" s="25">
        <f>F237+F241+F235+F239</f>
        <v>88376</v>
      </c>
      <c r="G234" s="25">
        <f t="shared" ref="G234" si="122">G237+G241+G235</f>
        <v>0</v>
      </c>
    </row>
    <row r="235" spans="1:7" ht="82.5" x14ac:dyDescent="0.25">
      <c r="A235" s="30" t="s">
        <v>448</v>
      </c>
      <c r="B235" s="32" t="s">
        <v>50</v>
      </c>
      <c r="C235" s="32" t="s">
        <v>73</v>
      </c>
      <c r="D235" s="32" t="s">
        <v>243</v>
      </c>
      <c r="E235" s="24" t="s">
        <v>105</v>
      </c>
      <c r="F235" s="25">
        <f t="shared" ref="F235:G235" si="123">F236</f>
        <v>27072</v>
      </c>
      <c r="G235" s="25">
        <f t="shared" si="123"/>
        <v>0</v>
      </c>
    </row>
    <row r="236" spans="1:7" ht="33" x14ac:dyDescent="0.25">
      <c r="A236" s="59" t="s">
        <v>165</v>
      </c>
      <c r="B236" s="32" t="s">
        <v>50</v>
      </c>
      <c r="C236" s="32" t="s">
        <v>73</v>
      </c>
      <c r="D236" s="32" t="s">
        <v>243</v>
      </c>
      <c r="E236" s="24" t="s">
        <v>164</v>
      </c>
      <c r="F236" s="25">
        <f>20259+6813</f>
        <v>27072</v>
      </c>
      <c r="G236" s="25"/>
    </row>
    <row r="237" spans="1:7" ht="33" x14ac:dyDescent="0.25">
      <c r="A237" s="30" t="s">
        <v>425</v>
      </c>
      <c r="B237" s="32" t="s">
        <v>50</v>
      </c>
      <c r="C237" s="32" t="s">
        <v>73</v>
      </c>
      <c r="D237" s="32" t="s">
        <v>243</v>
      </c>
      <c r="E237" s="24" t="s">
        <v>80</v>
      </c>
      <c r="F237" s="25">
        <f t="shared" ref="F237:G237" si="124">F238</f>
        <v>21384</v>
      </c>
      <c r="G237" s="25">
        <f t="shared" si="124"/>
        <v>0</v>
      </c>
    </row>
    <row r="238" spans="1:7" ht="34.5" customHeight="1" x14ac:dyDescent="0.25">
      <c r="A238" s="62" t="s">
        <v>167</v>
      </c>
      <c r="B238" s="32" t="s">
        <v>50</v>
      </c>
      <c r="C238" s="32" t="s">
        <v>73</v>
      </c>
      <c r="D238" s="32" t="s">
        <v>243</v>
      </c>
      <c r="E238" s="24" t="s">
        <v>166</v>
      </c>
      <c r="F238" s="25">
        <f>5095+7192+5682+3596+264-445</f>
        <v>21384</v>
      </c>
      <c r="G238" s="25"/>
    </row>
    <row r="239" spans="1:7" ht="34.5" customHeight="1" x14ac:dyDescent="0.25">
      <c r="A239" s="66" t="s">
        <v>83</v>
      </c>
      <c r="B239" s="24" t="s">
        <v>50</v>
      </c>
      <c r="C239" s="24" t="s">
        <v>73</v>
      </c>
      <c r="D239" s="24" t="s">
        <v>243</v>
      </c>
      <c r="E239" s="24" t="s">
        <v>84</v>
      </c>
      <c r="F239" s="25">
        <f>F240</f>
        <v>1600</v>
      </c>
      <c r="G239" s="25"/>
    </row>
    <row r="240" spans="1:7" ht="20.25" customHeight="1" x14ac:dyDescent="0.25">
      <c r="A240" s="105" t="s">
        <v>186</v>
      </c>
      <c r="B240" s="24" t="s">
        <v>50</v>
      </c>
      <c r="C240" s="24" t="s">
        <v>73</v>
      </c>
      <c r="D240" s="24" t="s">
        <v>243</v>
      </c>
      <c r="E240" s="106" t="s">
        <v>185</v>
      </c>
      <c r="F240" s="25">
        <v>1600</v>
      </c>
      <c r="G240" s="25"/>
    </row>
    <row r="241" spans="1:7" ht="16.5" x14ac:dyDescent="0.25">
      <c r="A241" s="30" t="s">
        <v>99</v>
      </c>
      <c r="B241" s="32" t="s">
        <v>50</v>
      </c>
      <c r="C241" s="32" t="s">
        <v>73</v>
      </c>
      <c r="D241" s="32" t="s">
        <v>243</v>
      </c>
      <c r="E241" s="24" t="s">
        <v>100</v>
      </c>
      <c r="F241" s="25">
        <f t="shared" ref="F241:G241" si="125">F242+F243+F244</f>
        <v>38320</v>
      </c>
      <c r="G241" s="25">
        <f t="shared" si="125"/>
        <v>0</v>
      </c>
    </row>
    <row r="242" spans="1:7" ht="16.5" x14ac:dyDescent="0.25">
      <c r="A242" s="30" t="s">
        <v>182</v>
      </c>
      <c r="B242" s="32" t="s">
        <v>50</v>
      </c>
      <c r="C242" s="32" t="s">
        <v>73</v>
      </c>
      <c r="D242" s="32" t="s">
        <v>243</v>
      </c>
      <c r="E242" s="24" t="s">
        <v>181</v>
      </c>
      <c r="F242" s="25">
        <v>30000</v>
      </c>
      <c r="G242" s="25"/>
    </row>
    <row r="243" spans="1:7" ht="66" x14ac:dyDescent="0.25">
      <c r="A243" s="30" t="s">
        <v>188</v>
      </c>
      <c r="B243" s="32" t="s">
        <v>50</v>
      </c>
      <c r="C243" s="32" t="s">
        <v>73</v>
      </c>
      <c r="D243" s="32" t="s">
        <v>243</v>
      </c>
      <c r="E243" s="24" t="s">
        <v>183</v>
      </c>
      <c r="F243" s="25">
        <v>7800</v>
      </c>
      <c r="G243" s="25"/>
    </row>
    <row r="244" spans="1:7" ht="16.5" x14ac:dyDescent="0.25">
      <c r="A244" s="30" t="s">
        <v>169</v>
      </c>
      <c r="B244" s="32" t="s">
        <v>50</v>
      </c>
      <c r="C244" s="32" t="s">
        <v>73</v>
      </c>
      <c r="D244" s="32" t="s">
        <v>243</v>
      </c>
      <c r="E244" s="24" t="s">
        <v>168</v>
      </c>
      <c r="F244" s="25">
        <v>520</v>
      </c>
      <c r="G244" s="25"/>
    </row>
    <row r="245" spans="1:7" ht="33" x14ac:dyDescent="0.25">
      <c r="A245" s="30" t="s">
        <v>471</v>
      </c>
      <c r="B245" s="32" t="s">
        <v>50</v>
      </c>
      <c r="C245" s="32" t="s">
        <v>73</v>
      </c>
      <c r="D245" s="32" t="s">
        <v>470</v>
      </c>
      <c r="E245" s="24"/>
      <c r="F245" s="25">
        <f t="shared" ref="F245:G246" si="126">F246</f>
        <v>153</v>
      </c>
      <c r="G245" s="25">
        <f t="shared" si="126"/>
        <v>0</v>
      </c>
    </row>
    <row r="246" spans="1:7" ht="33" x14ac:dyDescent="0.25">
      <c r="A246" s="30" t="s">
        <v>425</v>
      </c>
      <c r="B246" s="32" t="s">
        <v>50</v>
      </c>
      <c r="C246" s="32" t="s">
        <v>73</v>
      </c>
      <c r="D246" s="32" t="s">
        <v>470</v>
      </c>
      <c r="E246" s="24" t="s">
        <v>80</v>
      </c>
      <c r="F246" s="25">
        <f t="shared" si="126"/>
        <v>153</v>
      </c>
      <c r="G246" s="25">
        <f t="shared" si="126"/>
        <v>0</v>
      </c>
    </row>
    <row r="247" spans="1:7" ht="32.25" customHeight="1" x14ac:dyDescent="0.25">
      <c r="A247" s="62" t="s">
        <v>167</v>
      </c>
      <c r="B247" s="32" t="s">
        <v>50</v>
      </c>
      <c r="C247" s="32" t="s">
        <v>73</v>
      </c>
      <c r="D247" s="32" t="s">
        <v>470</v>
      </c>
      <c r="E247" s="24" t="s">
        <v>166</v>
      </c>
      <c r="F247" s="25">
        <v>153</v>
      </c>
      <c r="G247" s="25"/>
    </row>
    <row r="248" spans="1:7" ht="16.5" hidden="1" x14ac:dyDescent="0.25">
      <c r="A248" s="30" t="s">
        <v>454</v>
      </c>
      <c r="B248" s="24" t="s">
        <v>50</v>
      </c>
      <c r="C248" s="24" t="s">
        <v>73</v>
      </c>
      <c r="D248" s="24" t="s">
        <v>453</v>
      </c>
      <c r="E248" s="74"/>
      <c r="F248" s="25">
        <f t="shared" ref="F248:F249" si="127">F249</f>
        <v>0</v>
      </c>
      <c r="G248" s="25"/>
    </row>
    <row r="249" spans="1:7" ht="16.5" hidden="1" x14ac:dyDescent="0.25">
      <c r="A249" s="30" t="s">
        <v>99</v>
      </c>
      <c r="B249" s="24" t="s">
        <v>50</v>
      </c>
      <c r="C249" s="24" t="s">
        <v>73</v>
      </c>
      <c r="D249" s="24" t="s">
        <v>453</v>
      </c>
      <c r="E249" s="74">
        <v>800</v>
      </c>
      <c r="F249" s="25">
        <f t="shared" si="127"/>
        <v>0</v>
      </c>
      <c r="G249" s="25"/>
    </row>
    <row r="250" spans="1:7" ht="16.5" hidden="1" x14ac:dyDescent="0.25">
      <c r="A250" s="30" t="s">
        <v>171</v>
      </c>
      <c r="B250" s="24" t="s">
        <v>50</v>
      </c>
      <c r="C250" s="24" t="s">
        <v>73</v>
      </c>
      <c r="D250" s="24" t="s">
        <v>453</v>
      </c>
      <c r="E250" s="74">
        <v>870</v>
      </c>
      <c r="F250" s="26">
        <f t="shared" ref="F250" si="128">14150-14150</f>
        <v>0</v>
      </c>
      <c r="G250" s="25"/>
    </row>
    <row r="251" spans="1:7" ht="66" hidden="1" x14ac:dyDescent="0.25">
      <c r="A251" s="30" t="s">
        <v>628</v>
      </c>
      <c r="B251" s="24" t="s">
        <v>50</v>
      </c>
      <c r="C251" s="24" t="s">
        <v>73</v>
      </c>
      <c r="D251" s="24" t="s">
        <v>627</v>
      </c>
      <c r="E251" s="74"/>
      <c r="F251" s="26">
        <f t="shared" ref="F251:F252" si="129">F252</f>
        <v>0</v>
      </c>
      <c r="G251" s="26">
        <f>G252</f>
        <v>0</v>
      </c>
    </row>
    <row r="252" spans="1:7" ht="33" hidden="1" x14ac:dyDescent="0.25">
      <c r="A252" s="30" t="s">
        <v>425</v>
      </c>
      <c r="B252" s="24" t="s">
        <v>50</v>
      </c>
      <c r="C252" s="24" t="s">
        <v>73</v>
      </c>
      <c r="D252" s="24" t="s">
        <v>627</v>
      </c>
      <c r="E252" s="74">
        <v>200</v>
      </c>
      <c r="F252" s="26">
        <f t="shared" si="129"/>
        <v>0</v>
      </c>
      <c r="G252" s="26">
        <f>G253</f>
        <v>0</v>
      </c>
    </row>
    <row r="253" spans="1:7" ht="49.5" hidden="1" x14ac:dyDescent="0.25">
      <c r="A253" s="62" t="s">
        <v>167</v>
      </c>
      <c r="B253" s="24" t="s">
        <v>50</v>
      </c>
      <c r="C253" s="24" t="s">
        <v>73</v>
      </c>
      <c r="D253" s="24" t="s">
        <v>627</v>
      </c>
      <c r="E253" s="74">
        <v>240</v>
      </c>
      <c r="F253" s="25"/>
      <c r="G253" s="25"/>
    </row>
    <row r="254" spans="1:7" ht="33" hidden="1" x14ac:dyDescent="0.25">
      <c r="A254" s="30" t="s">
        <v>150</v>
      </c>
      <c r="B254" s="24" t="s">
        <v>50</v>
      </c>
      <c r="C254" s="24" t="s">
        <v>73</v>
      </c>
      <c r="D254" s="70" t="s">
        <v>596</v>
      </c>
      <c r="E254" s="74"/>
      <c r="F254" s="26">
        <f t="shared" ref="F254:G256" si="130">F255</f>
        <v>0</v>
      </c>
      <c r="G254" s="26">
        <f t="shared" si="130"/>
        <v>0</v>
      </c>
    </row>
    <row r="255" spans="1:7" ht="49.5" hidden="1" x14ac:dyDescent="0.25">
      <c r="A255" s="30" t="s">
        <v>421</v>
      </c>
      <c r="B255" s="24" t="s">
        <v>50</v>
      </c>
      <c r="C255" s="24" t="s">
        <v>73</v>
      </c>
      <c r="D255" s="70" t="s">
        <v>597</v>
      </c>
      <c r="E255" s="74"/>
      <c r="F255" s="26">
        <f t="shared" si="130"/>
        <v>0</v>
      </c>
      <c r="G255" s="26">
        <f t="shared" si="130"/>
        <v>0</v>
      </c>
    </row>
    <row r="256" spans="1:7" ht="16.5" hidden="1" x14ac:dyDescent="0.25">
      <c r="A256" s="30" t="s">
        <v>99</v>
      </c>
      <c r="B256" s="24" t="s">
        <v>50</v>
      </c>
      <c r="C256" s="24" t="s">
        <v>73</v>
      </c>
      <c r="D256" s="70" t="s">
        <v>597</v>
      </c>
      <c r="E256" s="74">
        <v>800</v>
      </c>
      <c r="F256" s="26">
        <f t="shared" si="130"/>
        <v>0</v>
      </c>
      <c r="G256" s="26">
        <f t="shared" si="130"/>
        <v>0</v>
      </c>
    </row>
    <row r="257" spans="1:7" ht="16.5" hidden="1" x14ac:dyDescent="0.25">
      <c r="A257" s="30" t="s">
        <v>182</v>
      </c>
      <c r="B257" s="24" t="s">
        <v>50</v>
      </c>
      <c r="C257" s="24" t="s">
        <v>73</v>
      </c>
      <c r="D257" s="70" t="s">
        <v>597</v>
      </c>
      <c r="E257" s="74">
        <v>830</v>
      </c>
      <c r="F257" s="25"/>
      <c r="G257" s="25"/>
    </row>
    <row r="258" spans="1:7" ht="16.5" x14ac:dyDescent="0.25">
      <c r="A258" s="59"/>
      <c r="B258" s="32"/>
      <c r="C258" s="32"/>
      <c r="D258" s="32"/>
      <c r="E258" s="32"/>
      <c r="F258" s="25"/>
      <c r="G258" s="18"/>
    </row>
    <row r="259" spans="1:7" s="5" customFormat="1" ht="63" customHeight="1" x14ac:dyDescent="0.3">
      <c r="A259" s="47" t="s">
        <v>21</v>
      </c>
      <c r="B259" s="19" t="s">
        <v>22</v>
      </c>
      <c r="C259" s="19"/>
      <c r="D259" s="20"/>
      <c r="E259" s="19"/>
      <c r="F259" s="33">
        <f>F261+F272+F279</f>
        <v>131138</v>
      </c>
      <c r="G259" s="33">
        <f>G261+G272+G279</f>
        <v>0</v>
      </c>
    </row>
    <row r="260" spans="1:7" s="5" customFormat="1" ht="20.25" x14ac:dyDescent="0.3">
      <c r="A260" s="47"/>
      <c r="B260" s="19"/>
      <c r="C260" s="19"/>
      <c r="D260" s="20"/>
      <c r="E260" s="19"/>
      <c r="F260" s="39"/>
      <c r="G260" s="39"/>
    </row>
    <row r="261" spans="1:7" ht="75" x14ac:dyDescent="0.3">
      <c r="A261" s="56" t="s">
        <v>68</v>
      </c>
      <c r="B261" s="22" t="s">
        <v>53</v>
      </c>
      <c r="C261" s="22" t="s">
        <v>59</v>
      </c>
      <c r="D261" s="61"/>
      <c r="E261" s="22"/>
      <c r="F261" s="23">
        <f>F262</f>
        <v>76161</v>
      </c>
      <c r="G261" s="23">
        <f>G262</f>
        <v>0</v>
      </c>
    </row>
    <row r="262" spans="1:7" ht="102" customHeight="1" x14ac:dyDescent="0.3">
      <c r="A262" s="30" t="s">
        <v>202</v>
      </c>
      <c r="B262" s="24" t="s">
        <v>53</v>
      </c>
      <c r="C262" s="24" t="s">
        <v>59</v>
      </c>
      <c r="D262" s="29" t="s">
        <v>287</v>
      </c>
      <c r="E262" s="22"/>
      <c r="F262" s="25">
        <f t="shared" ref="F262:G263" si="131">F263</f>
        <v>76161</v>
      </c>
      <c r="G262" s="25">
        <f t="shared" si="131"/>
        <v>0</v>
      </c>
    </row>
    <row r="263" spans="1:7" ht="33" x14ac:dyDescent="0.25">
      <c r="A263" s="30" t="s">
        <v>211</v>
      </c>
      <c r="B263" s="24" t="s">
        <v>53</v>
      </c>
      <c r="C263" s="24" t="s">
        <v>59</v>
      </c>
      <c r="D263" s="29" t="s">
        <v>289</v>
      </c>
      <c r="E263" s="24"/>
      <c r="F263" s="25">
        <f t="shared" si="131"/>
        <v>76161</v>
      </c>
      <c r="G263" s="25">
        <f t="shared" si="131"/>
        <v>0</v>
      </c>
    </row>
    <row r="264" spans="1:7" ht="66" x14ac:dyDescent="0.25">
      <c r="A264" s="30" t="s">
        <v>128</v>
      </c>
      <c r="B264" s="24" t="s">
        <v>53</v>
      </c>
      <c r="C264" s="24" t="s">
        <v>59</v>
      </c>
      <c r="D264" s="29" t="s">
        <v>290</v>
      </c>
      <c r="E264" s="24"/>
      <c r="F264" s="25">
        <f t="shared" ref="F264:G264" si="132">F265+F267+F269</f>
        <v>76161</v>
      </c>
      <c r="G264" s="25">
        <f t="shared" si="132"/>
        <v>0</v>
      </c>
    </row>
    <row r="265" spans="1:7" ht="82.5" x14ac:dyDescent="0.25">
      <c r="A265" s="30" t="s">
        <v>448</v>
      </c>
      <c r="B265" s="24" t="s">
        <v>53</v>
      </c>
      <c r="C265" s="24" t="s">
        <v>59</v>
      </c>
      <c r="D265" s="29" t="s">
        <v>290</v>
      </c>
      <c r="E265" s="24" t="s">
        <v>105</v>
      </c>
      <c r="F265" s="25">
        <f t="shared" ref="F265:G265" si="133">F266</f>
        <v>63024</v>
      </c>
      <c r="G265" s="25">
        <f t="shared" si="133"/>
        <v>0</v>
      </c>
    </row>
    <row r="266" spans="1:7" ht="21" customHeight="1" x14ac:dyDescent="0.25">
      <c r="A266" s="59" t="s">
        <v>177</v>
      </c>
      <c r="B266" s="24" t="s">
        <v>53</v>
      </c>
      <c r="C266" s="24" t="s">
        <v>59</v>
      </c>
      <c r="D266" s="29" t="s">
        <v>290</v>
      </c>
      <c r="E266" s="24" t="s">
        <v>176</v>
      </c>
      <c r="F266" s="25">
        <f>60641+2383</f>
        <v>63024</v>
      </c>
      <c r="G266" s="25"/>
    </row>
    <row r="267" spans="1:7" ht="33" x14ac:dyDescent="0.25">
      <c r="A267" s="30" t="s">
        <v>425</v>
      </c>
      <c r="B267" s="24" t="s">
        <v>53</v>
      </c>
      <c r="C267" s="24" t="s">
        <v>59</v>
      </c>
      <c r="D267" s="29" t="s">
        <v>290</v>
      </c>
      <c r="E267" s="24" t="s">
        <v>80</v>
      </c>
      <c r="F267" s="25">
        <f t="shared" ref="F267:G267" si="134">F268</f>
        <v>12714</v>
      </c>
      <c r="G267" s="25">
        <f t="shared" si="134"/>
        <v>0</v>
      </c>
    </row>
    <row r="268" spans="1:7" ht="36.75" customHeight="1" x14ac:dyDescent="0.25">
      <c r="A268" s="62" t="s">
        <v>167</v>
      </c>
      <c r="B268" s="24" t="s">
        <v>53</v>
      </c>
      <c r="C268" s="24" t="s">
        <v>59</v>
      </c>
      <c r="D268" s="29" t="s">
        <v>290</v>
      </c>
      <c r="E268" s="24" t="s">
        <v>166</v>
      </c>
      <c r="F268" s="25">
        <v>12714</v>
      </c>
      <c r="G268" s="25"/>
    </row>
    <row r="269" spans="1:7" ht="16.5" x14ac:dyDescent="0.25">
      <c r="A269" s="30" t="s">
        <v>99</v>
      </c>
      <c r="B269" s="24" t="s">
        <v>53</v>
      </c>
      <c r="C269" s="24" t="s">
        <v>59</v>
      </c>
      <c r="D269" s="29" t="s">
        <v>290</v>
      </c>
      <c r="E269" s="24" t="s">
        <v>100</v>
      </c>
      <c r="F269" s="25">
        <f>F270</f>
        <v>423</v>
      </c>
      <c r="G269" s="25">
        <f>G270</f>
        <v>0</v>
      </c>
    </row>
    <row r="270" spans="1:7" ht="16.5" x14ac:dyDescent="0.25">
      <c r="A270" s="30" t="s">
        <v>169</v>
      </c>
      <c r="B270" s="24" t="s">
        <v>53</v>
      </c>
      <c r="C270" s="24" t="s">
        <v>59</v>
      </c>
      <c r="D270" s="29" t="s">
        <v>290</v>
      </c>
      <c r="E270" s="24" t="s">
        <v>168</v>
      </c>
      <c r="F270" s="25">
        <v>423</v>
      </c>
      <c r="G270" s="25"/>
    </row>
    <row r="271" spans="1:7" ht="16.5" x14ac:dyDescent="0.25">
      <c r="A271" s="62"/>
      <c r="B271" s="24"/>
      <c r="C271" s="24"/>
      <c r="D271" s="29"/>
      <c r="E271" s="24"/>
      <c r="F271" s="18"/>
      <c r="G271" s="18"/>
    </row>
    <row r="272" spans="1:7" ht="18.75" x14ac:dyDescent="0.3">
      <c r="A272" s="75" t="s">
        <v>208</v>
      </c>
      <c r="B272" s="22" t="s">
        <v>53</v>
      </c>
      <c r="C272" s="22" t="s">
        <v>11</v>
      </c>
      <c r="D272" s="29"/>
      <c r="E272" s="24"/>
      <c r="F272" s="23">
        <f t="shared" ref="F272:G276" si="135">F273</f>
        <v>950</v>
      </c>
      <c r="G272" s="23">
        <f t="shared" si="135"/>
        <v>0</v>
      </c>
    </row>
    <row r="273" spans="1:7" ht="66" x14ac:dyDescent="0.25">
      <c r="A273" s="62" t="s">
        <v>521</v>
      </c>
      <c r="B273" s="24" t="s">
        <v>53</v>
      </c>
      <c r="C273" s="24" t="s">
        <v>11</v>
      </c>
      <c r="D273" s="29" t="s">
        <v>269</v>
      </c>
      <c r="E273" s="24"/>
      <c r="F273" s="25">
        <f t="shared" si="135"/>
        <v>950</v>
      </c>
      <c r="G273" s="25">
        <f t="shared" si="135"/>
        <v>0</v>
      </c>
    </row>
    <row r="274" spans="1:7" ht="16.5" x14ac:dyDescent="0.25">
      <c r="A274" s="30" t="s">
        <v>203</v>
      </c>
      <c r="B274" s="24" t="s">
        <v>53</v>
      </c>
      <c r="C274" s="24" t="s">
        <v>11</v>
      </c>
      <c r="D274" s="29" t="s">
        <v>267</v>
      </c>
      <c r="E274" s="24"/>
      <c r="F274" s="25">
        <f t="shared" si="135"/>
        <v>950</v>
      </c>
      <c r="G274" s="25">
        <f t="shared" si="135"/>
        <v>0</v>
      </c>
    </row>
    <row r="275" spans="1:7" ht="132" x14ac:dyDescent="0.25">
      <c r="A275" s="62" t="s">
        <v>210</v>
      </c>
      <c r="B275" s="24" t="s">
        <v>53</v>
      </c>
      <c r="C275" s="24" t="s">
        <v>11</v>
      </c>
      <c r="D275" s="29" t="s">
        <v>292</v>
      </c>
      <c r="E275" s="24"/>
      <c r="F275" s="25">
        <f t="shared" si="135"/>
        <v>950</v>
      </c>
      <c r="G275" s="25">
        <f t="shared" si="135"/>
        <v>0</v>
      </c>
    </row>
    <row r="276" spans="1:7" ht="36.75" customHeight="1" x14ac:dyDescent="0.25">
      <c r="A276" s="59" t="s">
        <v>83</v>
      </c>
      <c r="B276" s="24" t="s">
        <v>53</v>
      </c>
      <c r="C276" s="24" t="s">
        <v>11</v>
      </c>
      <c r="D276" s="29" t="s">
        <v>292</v>
      </c>
      <c r="E276" s="24" t="s">
        <v>84</v>
      </c>
      <c r="F276" s="25">
        <f t="shared" si="135"/>
        <v>950</v>
      </c>
      <c r="G276" s="25">
        <f t="shared" si="135"/>
        <v>0</v>
      </c>
    </row>
    <row r="277" spans="1:7" ht="49.5" x14ac:dyDescent="0.25">
      <c r="A277" s="30" t="s">
        <v>190</v>
      </c>
      <c r="B277" s="24" t="s">
        <v>53</v>
      </c>
      <c r="C277" s="24" t="s">
        <v>11</v>
      </c>
      <c r="D277" s="29" t="s">
        <v>292</v>
      </c>
      <c r="E277" s="24" t="s">
        <v>180</v>
      </c>
      <c r="F277" s="25">
        <v>950</v>
      </c>
      <c r="G277" s="25"/>
    </row>
    <row r="278" spans="1:7" ht="16.5" x14ac:dyDescent="0.25">
      <c r="A278" s="30"/>
      <c r="B278" s="24"/>
      <c r="C278" s="24"/>
      <c r="D278" s="29"/>
      <c r="E278" s="24"/>
      <c r="F278" s="18"/>
      <c r="G278" s="18"/>
    </row>
    <row r="279" spans="1:7" ht="56.25" x14ac:dyDescent="0.3">
      <c r="A279" s="56" t="s">
        <v>9</v>
      </c>
      <c r="B279" s="22" t="s">
        <v>53</v>
      </c>
      <c r="C279" s="22" t="s">
        <v>10</v>
      </c>
      <c r="D279" s="29"/>
      <c r="E279" s="24"/>
      <c r="F279" s="23">
        <f t="shared" ref="F279:G279" si="136">F280+F285+F290</f>
        <v>54027</v>
      </c>
      <c r="G279" s="23">
        <f t="shared" si="136"/>
        <v>0</v>
      </c>
    </row>
    <row r="280" spans="1:7" ht="49.5" x14ac:dyDescent="0.25">
      <c r="A280" s="30" t="s">
        <v>682</v>
      </c>
      <c r="B280" s="24" t="s">
        <v>53</v>
      </c>
      <c r="C280" s="24" t="s">
        <v>10</v>
      </c>
      <c r="D280" s="29" t="s">
        <v>432</v>
      </c>
      <c r="E280" s="24"/>
      <c r="F280" s="25">
        <f t="shared" ref="F280:G283" si="137">F281</f>
        <v>242</v>
      </c>
      <c r="G280" s="25">
        <f t="shared" si="137"/>
        <v>0</v>
      </c>
    </row>
    <row r="281" spans="1:7" ht="23.25" customHeight="1" x14ac:dyDescent="0.25">
      <c r="A281" s="30" t="s">
        <v>78</v>
      </c>
      <c r="B281" s="24" t="s">
        <v>53</v>
      </c>
      <c r="C281" s="24" t="s">
        <v>10</v>
      </c>
      <c r="D281" s="29" t="s">
        <v>433</v>
      </c>
      <c r="E281" s="24"/>
      <c r="F281" s="25">
        <f t="shared" si="137"/>
        <v>242</v>
      </c>
      <c r="G281" s="25">
        <f t="shared" si="137"/>
        <v>0</v>
      </c>
    </row>
    <row r="282" spans="1:7" ht="49.5" x14ac:dyDescent="0.25">
      <c r="A282" s="30" t="s">
        <v>298</v>
      </c>
      <c r="B282" s="24" t="s">
        <v>53</v>
      </c>
      <c r="C282" s="24" t="s">
        <v>10</v>
      </c>
      <c r="D282" s="29" t="s">
        <v>434</v>
      </c>
      <c r="E282" s="24"/>
      <c r="F282" s="25">
        <f t="shared" si="137"/>
        <v>242</v>
      </c>
      <c r="G282" s="25">
        <f t="shared" si="137"/>
        <v>0</v>
      </c>
    </row>
    <row r="283" spans="1:7" ht="33" x14ac:dyDescent="0.25">
      <c r="A283" s="30" t="s">
        <v>425</v>
      </c>
      <c r="B283" s="24" t="s">
        <v>53</v>
      </c>
      <c r="C283" s="24" t="s">
        <v>10</v>
      </c>
      <c r="D283" s="29" t="s">
        <v>434</v>
      </c>
      <c r="E283" s="24" t="s">
        <v>80</v>
      </c>
      <c r="F283" s="25">
        <f t="shared" si="137"/>
        <v>242</v>
      </c>
      <c r="G283" s="25">
        <f t="shared" si="137"/>
        <v>0</v>
      </c>
    </row>
    <row r="284" spans="1:7" ht="36" customHeight="1" x14ac:dyDescent="0.25">
      <c r="A284" s="30" t="s">
        <v>167</v>
      </c>
      <c r="B284" s="24" t="s">
        <v>53</v>
      </c>
      <c r="C284" s="24" t="s">
        <v>10</v>
      </c>
      <c r="D284" s="29" t="s">
        <v>434</v>
      </c>
      <c r="E284" s="24" t="s">
        <v>166</v>
      </c>
      <c r="F284" s="25">
        <v>242</v>
      </c>
      <c r="G284" s="25"/>
    </row>
    <row r="285" spans="1:7" ht="99" x14ac:dyDescent="0.25">
      <c r="A285" s="30" t="s">
        <v>202</v>
      </c>
      <c r="B285" s="24" t="s">
        <v>53</v>
      </c>
      <c r="C285" s="24" t="s">
        <v>10</v>
      </c>
      <c r="D285" s="29" t="s">
        <v>287</v>
      </c>
      <c r="E285" s="24"/>
      <c r="F285" s="25">
        <f t="shared" ref="F285:G288" si="138">F286</f>
        <v>25</v>
      </c>
      <c r="G285" s="25">
        <f t="shared" si="138"/>
        <v>0</v>
      </c>
    </row>
    <row r="286" spans="1:7" ht="21.75" customHeight="1" x14ac:dyDescent="0.25">
      <c r="A286" s="30" t="s">
        <v>78</v>
      </c>
      <c r="B286" s="24" t="s">
        <v>53</v>
      </c>
      <c r="C286" s="24" t="s">
        <v>10</v>
      </c>
      <c r="D286" s="29" t="s">
        <v>288</v>
      </c>
      <c r="E286" s="24"/>
      <c r="F286" s="25">
        <f t="shared" si="138"/>
        <v>25</v>
      </c>
      <c r="G286" s="25">
        <f t="shared" si="138"/>
        <v>0</v>
      </c>
    </row>
    <row r="287" spans="1:7" ht="49.5" x14ac:dyDescent="0.25">
      <c r="A287" s="30" t="s">
        <v>201</v>
      </c>
      <c r="B287" s="24" t="s">
        <v>53</v>
      </c>
      <c r="C287" s="24" t="s">
        <v>10</v>
      </c>
      <c r="D287" s="29" t="s">
        <v>455</v>
      </c>
      <c r="E287" s="24"/>
      <c r="F287" s="25">
        <f t="shared" si="138"/>
        <v>25</v>
      </c>
      <c r="G287" s="25">
        <f t="shared" si="138"/>
        <v>0</v>
      </c>
    </row>
    <row r="288" spans="1:7" ht="33" x14ac:dyDescent="0.25">
      <c r="A288" s="30" t="s">
        <v>425</v>
      </c>
      <c r="B288" s="24" t="s">
        <v>53</v>
      </c>
      <c r="C288" s="24" t="s">
        <v>10</v>
      </c>
      <c r="D288" s="29" t="s">
        <v>455</v>
      </c>
      <c r="E288" s="24" t="s">
        <v>80</v>
      </c>
      <c r="F288" s="25">
        <f t="shared" si="138"/>
        <v>25</v>
      </c>
      <c r="G288" s="25">
        <f t="shared" si="138"/>
        <v>0</v>
      </c>
    </row>
    <row r="289" spans="1:8" ht="37.5" customHeight="1" x14ac:dyDescent="0.25">
      <c r="A289" s="62" t="s">
        <v>167</v>
      </c>
      <c r="B289" s="24" t="s">
        <v>53</v>
      </c>
      <c r="C289" s="24" t="s">
        <v>10</v>
      </c>
      <c r="D289" s="29" t="s">
        <v>455</v>
      </c>
      <c r="E289" s="24" t="s">
        <v>166</v>
      </c>
      <c r="F289" s="25">
        <v>25</v>
      </c>
      <c r="G289" s="25"/>
    </row>
    <row r="290" spans="1:8" ht="66" x14ac:dyDescent="0.25">
      <c r="A290" s="62" t="s">
        <v>456</v>
      </c>
      <c r="B290" s="24" t="s">
        <v>53</v>
      </c>
      <c r="C290" s="24" t="s">
        <v>10</v>
      </c>
      <c r="D290" s="29" t="s">
        <v>293</v>
      </c>
      <c r="E290" s="24"/>
      <c r="F290" s="25">
        <f>F291+F295</f>
        <v>53760</v>
      </c>
      <c r="G290" s="25">
        <f>G291+G295</f>
        <v>0</v>
      </c>
    </row>
    <row r="291" spans="1:8" ht="16.5" x14ac:dyDescent="0.25">
      <c r="A291" s="30" t="s">
        <v>203</v>
      </c>
      <c r="B291" s="24" t="s">
        <v>53</v>
      </c>
      <c r="C291" s="24" t="s">
        <v>10</v>
      </c>
      <c r="D291" s="29" t="s">
        <v>294</v>
      </c>
      <c r="E291" s="24"/>
      <c r="F291" s="25">
        <f t="shared" ref="F291:G293" si="139">F292</f>
        <v>2402</v>
      </c>
      <c r="G291" s="25">
        <f t="shared" si="139"/>
        <v>0</v>
      </c>
    </row>
    <row r="292" spans="1:8" ht="82.5" x14ac:dyDescent="0.25">
      <c r="A292" s="30" t="s">
        <v>216</v>
      </c>
      <c r="B292" s="24" t="s">
        <v>53</v>
      </c>
      <c r="C292" s="24" t="s">
        <v>10</v>
      </c>
      <c r="D292" s="29" t="s">
        <v>295</v>
      </c>
      <c r="E292" s="24"/>
      <c r="F292" s="25">
        <f t="shared" si="139"/>
        <v>2402</v>
      </c>
      <c r="G292" s="25">
        <f t="shared" si="139"/>
        <v>0</v>
      </c>
    </row>
    <row r="293" spans="1:8" ht="39.75" customHeight="1" x14ac:dyDescent="0.25">
      <c r="A293" s="30" t="s">
        <v>83</v>
      </c>
      <c r="B293" s="24" t="s">
        <v>53</v>
      </c>
      <c r="C293" s="24" t="s">
        <v>10</v>
      </c>
      <c r="D293" s="29" t="s">
        <v>295</v>
      </c>
      <c r="E293" s="24" t="s">
        <v>84</v>
      </c>
      <c r="F293" s="25">
        <f t="shared" si="139"/>
        <v>2402</v>
      </c>
      <c r="G293" s="25">
        <f t="shared" si="139"/>
        <v>0</v>
      </c>
    </row>
    <row r="294" spans="1:8" ht="49.5" x14ac:dyDescent="0.25">
      <c r="A294" s="30" t="s">
        <v>190</v>
      </c>
      <c r="B294" s="24" t="s">
        <v>53</v>
      </c>
      <c r="C294" s="24" t="s">
        <v>10</v>
      </c>
      <c r="D294" s="29" t="s">
        <v>295</v>
      </c>
      <c r="E294" s="24" t="s">
        <v>180</v>
      </c>
      <c r="F294" s="25">
        <v>2402</v>
      </c>
      <c r="G294" s="25"/>
    </row>
    <row r="295" spans="1:8" ht="33" x14ac:dyDescent="0.25">
      <c r="A295" s="62" t="s">
        <v>211</v>
      </c>
      <c r="B295" s="24" t="s">
        <v>53</v>
      </c>
      <c r="C295" s="24" t="s">
        <v>10</v>
      </c>
      <c r="D295" s="29" t="s">
        <v>296</v>
      </c>
      <c r="E295" s="24"/>
      <c r="F295" s="25">
        <f t="shared" ref="F295:G295" si="140">F296</f>
        <v>51358</v>
      </c>
      <c r="G295" s="25">
        <f t="shared" si="140"/>
        <v>0</v>
      </c>
    </row>
    <row r="296" spans="1:8" ht="49.5" x14ac:dyDescent="0.25">
      <c r="A296" s="62" t="s">
        <v>200</v>
      </c>
      <c r="B296" s="24" t="s">
        <v>53</v>
      </c>
      <c r="C296" s="24" t="s">
        <v>10</v>
      </c>
      <c r="D296" s="29" t="s">
        <v>297</v>
      </c>
      <c r="E296" s="24"/>
      <c r="F296" s="25">
        <f t="shared" ref="F296:G296" si="141">F297+F299+F301</f>
        <v>51358</v>
      </c>
      <c r="G296" s="25">
        <f t="shared" si="141"/>
        <v>0</v>
      </c>
    </row>
    <row r="297" spans="1:8" ht="82.5" x14ac:dyDescent="0.25">
      <c r="A297" s="30" t="s">
        <v>448</v>
      </c>
      <c r="B297" s="24" t="s">
        <v>53</v>
      </c>
      <c r="C297" s="24" t="s">
        <v>10</v>
      </c>
      <c r="D297" s="29" t="s">
        <v>297</v>
      </c>
      <c r="E297" s="24" t="s">
        <v>105</v>
      </c>
      <c r="F297" s="25">
        <f t="shared" ref="F297:G297" si="142">F298</f>
        <v>48685</v>
      </c>
      <c r="G297" s="25">
        <f t="shared" si="142"/>
        <v>0</v>
      </c>
    </row>
    <row r="298" spans="1:8" ht="21.75" customHeight="1" x14ac:dyDescent="0.25">
      <c r="A298" s="59" t="s">
        <v>177</v>
      </c>
      <c r="B298" s="24" t="s">
        <v>53</v>
      </c>
      <c r="C298" s="24" t="s">
        <v>10</v>
      </c>
      <c r="D298" s="29" t="s">
        <v>297</v>
      </c>
      <c r="E298" s="24" t="s">
        <v>176</v>
      </c>
      <c r="F298" s="25">
        <f>46813+1872</f>
        <v>48685</v>
      </c>
      <c r="G298" s="25"/>
    </row>
    <row r="299" spans="1:8" ht="33" x14ac:dyDescent="0.25">
      <c r="A299" s="30" t="s">
        <v>425</v>
      </c>
      <c r="B299" s="24" t="s">
        <v>53</v>
      </c>
      <c r="C299" s="24" t="s">
        <v>10</v>
      </c>
      <c r="D299" s="29" t="s">
        <v>297</v>
      </c>
      <c r="E299" s="24" t="s">
        <v>80</v>
      </c>
      <c r="F299" s="25">
        <f t="shared" ref="F299:G299" si="143">F300</f>
        <v>2558</v>
      </c>
      <c r="G299" s="25">
        <f t="shared" si="143"/>
        <v>0</v>
      </c>
    </row>
    <row r="300" spans="1:8" ht="38.25" customHeight="1" x14ac:dyDescent="0.25">
      <c r="A300" s="62" t="s">
        <v>167</v>
      </c>
      <c r="B300" s="24" t="s">
        <v>53</v>
      </c>
      <c r="C300" s="24" t="s">
        <v>10</v>
      </c>
      <c r="D300" s="29" t="s">
        <v>297</v>
      </c>
      <c r="E300" s="24" t="s">
        <v>166</v>
      </c>
      <c r="F300" s="25">
        <v>2558</v>
      </c>
      <c r="G300" s="25"/>
    </row>
    <row r="301" spans="1:8" ht="16.5" x14ac:dyDescent="0.25">
      <c r="A301" s="30" t="s">
        <v>99</v>
      </c>
      <c r="B301" s="24" t="s">
        <v>53</v>
      </c>
      <c r="C301" s="24" t="s">
        <v>10</v>
      </c>
      <c r="D301" s="29" t="s">
        <v>297</v>
      </c>
      <c r="E301" s="24" t="s">
        <v>100</v>
      </c>
      <c r="F301" s="25">
        <f>F302</f>
        <v>115</v>
      </c>
      <c r="G301" s="25">
        <f>G302</f>
        <v>0</v>
      </c>
    </row>
    <row r="302" spans="1:8" ht="16.5" x14ac:dyDescent="0.25">
      <c r="A302" s="30" t="s">
        <v>169</v>
      </c>
      <c r="B302" s="24" t="s">
        <v>53</v>
      </c>
      <c r="C302" s="24" t="s">
        <v>10</v>
      </c>
      <c r="D302" s="29" t="s">
        <v>297</v>
      </c>
      <c r="E302" s="24" t="s">
        <v>168</v>
      </c>
      <c r="F302" s="25">
        <v>115</v>
      </c>
      <c r="G302" s="25"/>
    </row>
    <row r="303" spans="1:8" ht="16.5" x14ac:dyDescent="0.25">
      <c r="A303" s="59"/>
      <c r="B303" s="24"/>
      <c r="C303" s="24"/>
      <c r="D303" s="29"/>
      <c r="E303" s="24"/>
      <c r="F303" s="18"/>
      <c r="G303" s="18"/>
    </row>
    <row r="304" spans="1:8" s="5" customFormat="1" ht="20.25" x14ac:dyDescent="0.3">
      <c r="A304" s="47" t="s">
        <v>23</v>
      </c>
      <c r="B304" s="19" t="s">
        <v>24</v>
      </c>
      <c r="C304" s="19"/>
      <c r="D304" s="20"/>
      <c r="E304" s="19"/>
      <c r="F304" s="33">
        <f>F306+F329+F354+F393+F400</f>
        <v>989887</v>
      </c>
      <c r="G304" s="33">
        <f>G306+G329+G354+G393+G400</f>
        <v>100000</v>
      </c>
      <c r="H304" s="114">
        <f>F304-G304</f>
        <v>889887</v>
      </c>
    </row>
    <row r="305" spans="1:7" s="5" customFormat="1" ht="14.25" customHeight="1" x14ac:dyDescent="0.3">
      <c r="A305" s="47"/>
      <c r="B305" s="19"/>
      <c r="C305" s="19"/>
      <c r="D305" s="20"/>
      <c r="E305" s="19"/>
      <c r="F305" s="33"/>
      <c r="G305" s="33"/>
    </row>
    <row r="306" spans="1:7" s="7" customFormat="1" ht="18.75" x14ac:dyDescent="0.3">
      <c r="A306" s="56" t="s">
        <v>25</v>
      </c>
      <c r="B306" s="22" t="s">
        <v>55</v>
      </c>
      <c r="C306" s="22" t="s">
        <v>56</v>
      </c>
      <c r="D306" s="61"/>
      <c r="E306" s="22"/>
      <c r="F306" s="23">
        <f t="shared" ref="F306:G310" si="144">F307</f>
        <v>11331</v>
      </c>
      <c r="G306" s="23">
        <f t="shared" si="144"/>
        <v>0</v>
      </c>
    </row>
    <row r="307" spans="1:7" s="8" customFormat="1" ht="54" customHeight="1" x14ac:dyDescent="0.25">
      <c r="A307" s="30" t="s">
        <v>671</v>
      </c>
      <c r="B307" s="24" t="s">
        <v>55</v>
      </c>
      <c r="C307" s="24" t="s">
        <v>56</v>
      </c>
      <c r="D307" s="29" t="s">
        <v>365</v>
      </c>
      <c r="E307" s="24"/>
      <c r="F307" s="25">
        <f>F308+F316+F322+F325+F319+F312</f>
        <v>11331</v>
      </c>
      <c r="G307" s="25">
        <f>G308+G316+G322+G325+G319+G312</f>
        <v>0</v>
      </c>
    </row>
    <row r="308" spans="1:7" s="9" customFormat="1" ht="21" customHeight="1" x14ac:dyDescent="0.25">
      <c r="A308" s="30" t="s">
        <v>78</v>
      </c>
      <c r="B308" s="24" t="s">
        <v>55</v>
      </c>
      <c r="C308" s="24" t="s">
        <v>56</v>
      </c>
      <c r="D308" s="29" t="s">
        <v>366</v>
      </c>
      <c r="E308" s="24"/>
      <c r="F308" s="25">
        <f t="shared" si="144"/>
        <v>8426</v>
      </c>
      <c r="G308" s="25">
        <f t="shared" si="144"/>
        <v>0</v>
      </c>
    </row>
    <row r="309" spans="1:7" s="9" customFormat="1" ht="16.5" x14ac:dyDescent="0.25">
      <c r="A309" s="30" t="s">
        <v>121</v>
      </c>
      <c r="B309" s="24" t="s">
        <v>55</v>
      </c>
      <c r="C309" s="24" t="s">
        <v>56</v>
      </c>
      <c r="D309" s="29" t="s">
        <v>367</v>
      </c>
      <c r="E309" s="24"/>
      <c r="F309" s="25">
        <f t="shared" si="144"/>
        <v>8426</v>
      </c>
      <c r="G309" s="25">
        <f t="shared" si="144"/>
        <v>0</v>
      </c>
    </row>
    <row r="310" spans="1:7" s="9" customFormat="1" ht="33" x14ac:dyDescent="0.25">
      <c r="A310" s="30" t="s">
        <v>425</v>
      </c>
      <c r="B310" s="24" t="s">
        <v>55</v>
      </c>
      <c r="C310" s="24" t="s">
        <v>56</v>
      </c>
      <c r="D310" s="29" t="s">
        <v>367</v>
      </c>
      <c r="E310" s="24" t="s">
        <v>80</v>
      </c>
      <c r="F310" s="25">
        <f t="shared" si="144"/>
        <v>8426</v>
      </c>
      <c r="G310" s="25">
        <f t="shared" si="144"/>
        <v>0</v>
      </c>
    </row>
    <row r="311" spans="1:7" s="9" customFormat="1" ht="38.25" customHeight="1" x14ac:dyDescent="0.25">
      <c r="A311" s="62" t="s">
        <v>167</v>
      </c>
      <c r="B311" s="24" t="s">
        <v>55</v>
      </c>
      <c r="C311" s="24" t="s">
        <v>56</v>
      </c>
      <c r="D311" s="29" t="s">
        <v>367</v>
      </c>
      <c r="E311" s="24" t="s">
        <v>166</v>
      </c>
      <c r="F311" s="25">
        <f>5952+2474</f>
        <v>8426</v>
      </c>
      <c r="G311" s="25"/>
    </row>
    <row r="312" spans="1:7" s="9" customFormat="1" ht="38.25" customHeight="1" x14ac:dyDescent="0.25">
      <c r="A312" s="62" t="s">
        <v>211</v>
      </c>
      <c r="B312" s="24" t="s">
        <v>55</v>
      </c>
      <c r="C312" s="24" t="s">
        <v>56</v>
      </c>
      <c r="D312" s="29" t="s">
        <v>674</v>
      </c>
      <c r="E312" s="24"/>
      <c r="F312" s="25">
        <f t="shared" ref="F312:G314" si="145">F313</f>
        <v>2386</v>
      </c>
      <c r="G312" s="25">
        <f t="shared" si="145"/>
        <v>0</v>
      </c>
    </row>
    <row r="313" spans="1:7" s="9" customFormat="1" ht="48" customHeight="1" x14ac:dyDescent="0.25">
      <c r="A313" s="62" t="s">
        <v>676</v>
      </c>
      <c r="B313" s="24" t="s">
        <v>55</v>
      </c>
      <c r="C313" s="24" t="s">
        <v>56</v>
      </c>
      <c r="D313" s="29" t="s">
        <v>675</v>
      </c>
      <c r="E313" s="24"/>
      <c r="F313" s="25">
        <f t="shared" si="145"/>
        <v>2386</v>
      </c>
      <c r="G313" s="25">
        <f t="shared" si="145"/>
        <v>0</v>
      </c>
    </row>
    <row r="314" spans="1:7" s="9" customFormat="1" ht="38.25" customHeight="1" x14ac:dyDescent="0.25">
      <c r="A314" s="30" t="s">
        <v>425</v>
      </c>
      <c r="B314" s="24" t="s">
        <v>55</v>
      </c>
      <c r="C314" s="24" t="s">
        <v>56</v>
      </c>
      <c r="D314" s="29" t="s">
        <v>675</v>
      </c>
      <c r="E314" s="24" t="s">
        <v>80</v>
      </c>
      <c r="F314" s="25">
        <f t="shared" si="145"/>
        <v>2386</v>
      </c>
      <c r="G314" s="25">
        <f t="shared" si="145"/>
        <v>0</v>
      </c>
    </row>
    <row r="315" spans="1:7" s="9" customFormat="1" ht="38.25" customHeight="1" x14ac:dyDescent="0.25">
      <c r="A315" s="62" t="s">
        <v>167</v>
      </c>
      <c r="B315" s="24" t="s">
        <v>55</v>
      </c>
      <c r="C315" s="24" t="s">
        <v>56</v>
      </c>
      <c r="D315" s="29" t="s">
        <v>675</v>
      </c>
      <c r="E315" s="24" t="s">
        <v>166</v>
      </c>
      <c r="F315" s="25">
        <v>2386</v>
      </c>
      <c r="G315" s="25"/>
    </row>
    <row r="316" spans="1:7" s="9" customFormat="1" ht="70.5" customHeight="1" x14ac:dyDescent="0.25">
      <c r="A316" s="62" t="s">
        <v>546</v>
      </c>
      <c r="B316" s="24" t="s">
        <v>55</v>
      </c>
      <c r="C316" s="24" t="s">
        <v>56</v>
      </c>
      <c r="D316" s="29" t="s">
        <v>540</v>
      </c>
      <c r="E316" s="24"/>
      <c r="F316" s="25">
        <f t="shared" ref="F316:G317" si="146">F317</f>
        <v>177</v>
      </c>
      <c r="G316" s="25">
        <f t="shared" si="146"/>
        <v>0</v>
      </c>
    </row>
    <row r="317" spans="1:7" s="9" customFormat="1" ht="35.25" customHeight="1" x14ac:dyDescent="0.25">
      <c r="A317" s="30" t="s">
        <v>425</v>
      </c>
      <c r="B317" s="24" t="s">
        <v>55</v>
      </c>
      <c r="C317" s="24" t="s">
        <v>56</v>
      </c>
      <c r="D317" s="29" t="s">
        <v>540</v>
      </c>
      <c r="E317" s="24" t="s">
        <v>80</v>
      </c>
      <c r="F317" s="25">
        <f t="shared" si="146"/>
        <v>177</v>
      </c>
      <c r="G317" s="25">
        <f t="shared" si="146"/>
        <v>0</v>
      </c>
    </row>
    <row r="318" spans="1:7" s="9" customFormat="1" ht="35.25" customHeight="1" x14ac:dyDescent="0.25">
      <c r="A318" s="62" t="s">
        <v>167</v>
      </c>
      <c r="B318" s="24" t="s">
        <v>55</v>
      </c>
      <c r="C318" s="24" t="s">
        <v>56</v>
      </c>
      <c r="D318" s="29" t="s">
        <v>540</v>
      </c>
      <c r="E318" s="24" t="s">
        <v>166</v>
      </c>
      <c r="F318" s="25">
        <v>177</v>
      </c>
      <c r="G318" s="25"/>
    </row>
    <row r="319" spans="1:7" s="9" customFormat="1" ht="66" customHeight="1" x14ac:dyDescent="0.25">
      <c r="A319" s="62" t="s">
        <v>673</v>
      </c>
      <c r="B319" s="24" t="s">
        <v>55</v>
      </c>
      <c r="C319" s="24" t="s">
        <v>56</v>
      </c>
      <c r="D319" s="29" t="s">
        <v>672</v>
      </c>
      <c r="E319" s="24"/>
      <c r="F319" s="25">
        <f>F320</f>
        <v>219</v>
      </c>
      <c r="G319" s="25">
        <f>G320</f>
        <v>0</v>
      </c>
    </row>
    <row r="320" spans="1:7" s="9" customFormat="1" ht="38.25" customHeight="1" x14ac:dyDescent="0.25">
      <c r="A320" s="30" t="s">
        <v>425</v>
      </c>
      <c r="B320" s="24" t="s">
        <v>55</v>
      </c>
      <c r="C320" s="24" t="s">
        <v>56</v>
      </c>
      <c r="D320" s="29" t="s">
        <v>672</v>
      </c>
      <c r="E320" s="24" t="s">
        <v>80</v>
      </c>
      <c r="F320" s="25">
        <f>F321</f>
        <v>219</v>
      </c>
      <c r="G320" s="25">
        <f>G321</f>
        <v>0</v>
      </c>
    </row>
    <row r="321" spans="1:7" s="9" customFormat="1" ht="38.25" customHeight="1" x14ac:dyDescent="0.25">
      <c r="A321" s="62" t="s">
        <v>167</v>
      </c>
      <c r="B321" s="24" t="s">
        <v>55</v>
      </c>
      <c r="C321" s="24" t="s">
        <v>56</v>
      </c>
      <c r="D321" s="29" t="s">
        <v>672</v>
      </c>
      <c r="E321" s="24" t="s">
        <v>166</v>
      </c>
      <c r="F321" s="25">
        <v>219</v>
      </c>
      <c r="G321" s="25"/>
    </row>
    <row r="322" spans="1:7" s="9" customFormat="1" ht="68.25" customHeight="1" x14ac:dyDescent="0.25">
      <c r="A322" s="62" t="s">
        <v>547</v>
      </c>
      <c r="B322" s="24" t="s">
        <v>55</v>
      </c>
      <c r="C322" s="24" t="s">
        <v>56</v>
      </c>
      <c r="D322" s="29" t="s">
        <v>541</v>
      </c>
      <c r="E322" s="24"/>
      <c r="F322" s="25">
        <f t="shared" ref="F322:G323" si="147">F323</f>
        <v>107</v>
      </c>
      <c r="G322" s="25">
        <f t="shared" si="147"/>
        <v>0</v>
      </c>
    </row>
    <row r="323" spans="1:7" s="9" customFormat="1" ht="38.25" customHeight="1" x14ac:dyDescent="0.25">
      <c r="A323" s="30" t="s">
        <v>425</v>
      </c>
      <c r="B323" s="24" t="s">
        <v>55</v>
      </c>
      <c r="C323" s="24" t="s">
        <v>56</v>
      </c>
      <c r="D323" s="29" t="s">
        <v>541</v>
      </c>
      <c r="E323" s="24" t="s">
        <v>80</v>
      </c>
      <c r="F323" s="25">
        <f t="shared" si="147"/>
        <v>107</v>
      </c>
      <c r="G323" s="25">
        <f t="shared" si="147"/>
        <v>0</v>
      </c>
    </row>
    <row r="324" spans="1:7" s="9" customFormat="1" ht="38.25" customHeight="1" x14ac:dyDescent="0.25">
      <c r="A324" s="62" t="s">
        <v>167</v>
      </c>
      <c r="B324" s="24" t="s">
        <v>55</v>
      </c>
      <c r="C324" s="24" t="s">
        <v>56</v>
      </c>
      <c r="D324" s="29" t="s">
        <v>541</v>
      </c>
      <c r="E324" s="24" t="s">
        <v>166</v>
      </c>
      <c r="F324" s="25">
        <v>107</v>
      </c>
      <c r="G324" s="25"/>
    </row>
    <row r="325" spans="1:7" s="9" customFormat="1" ht="67.5" customHeight="1" x14ac:dyDescent="0.25">
      <c r="A325" s="62" t="s">
        <v>548</v>
      </c>
      <c r="B325" s="24" t="s">
        <v>55</v>
      </c>
      <c r="C325" s="24" t="s">
        <v>56</v>
      </c>
      <c r="D325" s="29" t="s">
        <v>542</v>
      </c>
      <c r="E325" s="24"/>
      <c r="F325" s="25">
        <f t="shared" ref="F325:G326" si="148">F326</f>
        <v>16</v>
      </c>
      <c r="G325" s="25">
        <f t="shared" si="148"/>
        <v>0</v>
      </c>
    </row>
    <row r="326" spans="1:7" s="9" customFormat="1" ht="38.25" customHeight="1" x14ac:dyDescent="0.25">
      <c r="A326" s="30" t="s">
        <v>425</v>
      </c>
      <c r="B326" s="24" t="s">
        <v>55</v>
      </c>
      <c r="C326" s="24" t="s">
        <v>56</v>
      </c>
      <c r="D326" s="29" t="s">
        <v>542</v>
      </c>
      <c r="E326" s="24" t="s">
        <v>80</v>
      </c>
      <c r="F326" s="25">
        <f t="shared" si="148"/>
        <v>16</v>
      </c>
      <c r="G326" s="25">
        <f t="shared" si="148"/>
        <v>0</v>
      </c>
    </row>
    <row r="327" spans="1:7" s="9" customFormat="1" ht="38.25" customHeight="1" x14ac:dyDescent="0.25">
      <c r="A327" s="62" t="s">
        <v>167</v>
      </c>
      <c r="B327" s="24" t="s">
        <v>55</v>
      </c>
      <c r="C327" s="24" t="s">
        <v>56</v>
      </c>
      <c r="D327" s="29" t="s">
        <v>542</v>
      </c>
      <c r="E327" s="24" t="s">
        <v>166</v>
      </c>
      <c r="F327" s="25">
        <v>16</v>
      </c>
      <c r="G327" s="25"/>
    </row>
    <row r="328" spans="1:7" s="9" customFormat="1" ht="16.5" x14ac:dyDescent="0.25">
      <c r="A328" s="30"/>
      <c r="B328" s="24"/>
      <c r="C328" s="24"/>
      <c r="D328" s="29"/>
      <c r="E328" s="24"/>
      <c r="F328" s="41"/>
      <c r="G328" s="41"/>
    </row>
    <row r="329" spans="1:7" s="9" customFormat="1" ht="18.75" x14ac:dyDescent="0.3">
      <c r="A329" s="56" t="s">
        <v>26</v>
      </c>
      <c r="B329" s="22" t="s">
        <v>55</v>
      </c>
      <c r="C329" s="22" t="s">
        <v>61</v>
      </c>
      <c r="D329" s="61"/>
      <c r="E329" s="22"/>
      <c r="F329" s="27">
        <f t="shared" ref="F329:G334" si="149">F330</f>
        <v>291470</v>
      </c>
      <c r="G329" s="27">
        <f t="shared" si="149"/>
        <v>100000</v>
      </c>
    </row>
    <row r="330" spans="1:7" s="9" customFormat="1" ht="50.25" x14ac:dyDescent="0.3">
      <c r="A330" s="30" t="s">
        <v>155</v>
      </c>
      <c r="B330" s="24" t="s">
        <v>55</v>
      </c>
      <c r="C330" s="24" t="s">
        <v>61</v>
      </c>
      <c r="D330" s="29" t="s">
        <v>357</v>
      </c>
      <c r="E330" s="22"/>
      <c r="F330" s="38">
        <f t="shared" si="149"/>
        <v>291470</v>
      </c>
      <c r="G330" s="38">
        <f t="shared" si="149"/>
        <v>100000</v>
      </c>
    </row>
    <row r="331" spans="1:7" s="9" customFormat="1" ht="50.25" x14ac:dyDescent="0.3">
      <c r="A331" s="30" t="s">
        <v>224</v>
      </c>
      <c r="B331" s="24" t="s">
        <v>55</v>
      </c>
      <c r="C331" s="24" t="s">
        <v>61</v>
      </c>
      <c r="D331" s="29" t="s">
        <v>361</v>
      </c>
      <c r="E331" s="22"/>
      <c r="F331" s="38">
        <f>F332+F336+F349</f>
        <v>291470</v>
      </c>
      <c r="G331" s="38">
        <f>G332+G336+G349</f>
        <v>100000</v>
      </c>
    </row>
    <row r="332" spans="1:7" s="9" customFormat="1" ht="22.5" customHeight="1" x14ac:dyDescent="0.3">
      <c r="A332" s="30" t="s">
        <v>78</v>
      </c>
      <c r="B332" s="24" t="s">
        <v>55</v>
      </c>
      <c r="C332" s="24" t="s">
        <v>61</v>
      </c>
      <c r="D332" s="29" t="s">
        <v>362</v>
      </c>
      <c r="E332" s="22"/>
      <c r="F332" s="38">
        <f t="shared" si="149"/>
        <v>74718</v>
      </c>
      <c r="G332" s="38">
        <f t="shared" si="149"/>
        <v>0</v>
      </c>
    </row>
    <row r="333" spans="1:7" s="9" customFormat="1" ht="18.75" x14ac:dyDescent="0.3">
      <c r="A333" s="54" t="s">
        <v>98</v>
      </c>
      <c r="B333" s="24" t="s">
        <v>55</v>
      </c>
      <c r="C333" s="24" t="s">
        <v>61</v>
      </c>
      <c r="D333" s="29" t="s">
        <v>363</v>
      </c>
      <c r="E333" s="22"/>
      <c r="F333" s="38">
        <f t="shared" si="149"/>
        <v>74718</v>
      </c>
      <c r="G333" s="38">
        <f t="shared" si="149"/>
        <v>0</v>
      </c>
    </row>
    <row r="334" spans="1:7" s="9" customFormat="1" ht="33" x14ac:dyDescent="0.25">
      <c r="A334" s="30" t="s">
        <v>425</v>
      </c>
      <c r="B334" s="24" t="s">
        <v>55</v>
      </c>
      <c r="C334" s="24" t="s">
        <v>61</v>
      </c>
      <c r="D334" s="29" t="s">
        <v>363</v>
      </c>
      <c r="E334" s="24" t="s">
        <v>80</v>
      </c>
      <c r="F334" s="38">
        <f t="shared" si="149"/>
        <v>74718</v>
      </c>
      <c r="G334" s="38"/>
    </row>
    <row r="335" spans="1:7" s="9" customFormat="1" ht="44.45" customHeight="1" x14ac:dyDescent="0.25">
      <c r="A335" s="30" t="s">
        <v>167</v>
      </c>
      <c r="B335" s="24" t="s">
        <v>55</v>
      </c>
      <c r="C335" s="24" t="s">
        <v>61</v>
      </c>
      <c r="D335" s="29" t="s">
        <v>363</v>
      </c>
      <c r="E335" s="24" t="s">
        <v>166</v>
      </c>
      <c r="F335" s="25">
        <v>74718</v>
      </c>
      <c r="G335" s="25"/>
    </row>
    <row r="336" spans="1:7" s="9" customFormat="1" ht="66.75" x14ac:dyDescent="0.3">
      <c r="A336" s="30" t="s">
        <v>204</v>
      </c>
      <c r="B336" s="24" t="s">
        <v>55</v>
      </c>
      <c r="C336" s="24" t="s">
        <v>61</v>
      </c>
      <c r="D336" s="29" t="s">
        <v>401</v>
      </c>
      <c r="E336" s="22"/>
      <c r="F336" s="38">
        <f>F337+F340+F343+F346</f>
        <v>116752</v>
      </c>
      <c r="G336" s="38">
        <f>G337+G340+G343+G346</f>
        <v>0</v>
      </c>
    </row>
    <row r="337" spans="1:7" s="9" customFormat="1" ht="54.75" customHeight="1" x14ac:dyDescent="0.3">
      <c r="A337" s="30" t="s">
        <v>435</v>
      </c>
      <c r="B337" s="24" t="s">
        <v>55</v>
      </c>
      <c r="C337" s="24" t="s">
        <v>61</v>
      </c>
      <c r="D337" s="29" t="s">
        <v>402</v>
      </c>
      <c r="E337" s="22"/>
      <c r="F337" s="38">
        <f t="shared" ref="F337:G338" si="150">F338</f>
        <v>90243</v>
      </c>
      <c r="G337" s="38">
        <f t="shared" si="150"/>
        <v>0</v>
      </c>
    </row>
    <row r="338" spans="1:7" s="9" customFormat="1" ht="16.5" x14ac:dyDescent="0.25">
      <c r="A338" s="59" t="s">
        <v>99</v>
      </c>
      <c r="B338" s="24" t="s">
        <v>55</v>
      </c>
      <c r="C338" s="24" t="s">
        <v>61</v>
      </c>
      <c r="D338" s="29" t="s">
        <v>402</v>
      </c>
      <c r="E338" s="24" t="s">
        <v>100</v>
      </c>
      <c r="F338" s="38">
        <f t="shared" si="150"/>
        <v>90243</v>
      </c>
      <c r="G338" s="38">
        <f t="shared" si="150"/>
        <v>0</v>
      </c>
    </row>
    <row r="339" spans="1:7" s="9" customFormat="1" ht="66" x14ac:dyDescent="0.25">
      <c r="A339" s="30" t="s">
        <v>424</v>
      </c>
      <c r="B339" s="24" t="s">
        <v>55</v>
      </c>
      <c r="C339" s="24" t="s">
        <v>61</v>
      </c>
      <c r="D339" s="29" t="s">
        <v>402</v>
      </c>
      <c r="E339" s="24" t="s">
        <v>191</v>
      </c>
      <c r="F339" s="25">
        <f>190243-100000</f>
        <v>90243</v>
      </c>
      <c r="G339" s="25"/>
    </row>
    <row r="340" spans="1:7" s="9" customFormat="1" ht="70.5" customHeight="1" x14ac:dyDescent="0.25">
      <c r="A340" s="59" t="s">
        <v>439</v>
      </c>
      <c r="B340" s="24" t="s">
        <v>55</v>
      </c>
      <c r="C340" s="24" t="s">
        <v>61</v>
      </c>
      <c r="D340" s="29" t="s">
        <v>403</v>
      </c>
      <c r="E340" s="24"/>
      <c r="F340" s="38">
        <f t="shared" ref="F340:G341" si="151">F341</f>
        <v>11647</v>
      </c>
      <c r="G340" s="38">
        <f t="shared" si="151"/>
        <v>0</v>
      </c>
    </row>
    <row r="341" spans="1:7" s="9" customFormat="1" ht="16.5" x14ac:dyDescent="0.25">
      <c r="A341" s="59" t="s">
        <v>99</v>
      </c>
      <c r="B341" s="24" t="s">
        <v>55</v>
      </c>
      <c r="C341" s="24" t="s">
        <v>61</v>
      </c>
      <c r="D341" s="29" t="s">
        <v>403</v>
      </c>
      <c r="E341" s="24" t="s">
        <v>100</v>
      </c>
      <c r="F341" s="38">
        <f t="shared" si="151"/>
        <v>11647</v>
      </c>
      <c r="G341" s="38">
        <f t="shared" si="151"/>
        <v>0</v>
      </c>
    </row>
    <row r="342" spans="1:7" s="9" customFormat="1" ht="66" x14ac:dyDescent="0.25">
      <c r="A342" s="30" t="s">
        <v>424</v>
      </c>
      <c r="B342" s="24" t="s">
        <v>55</v>
      </c>
      <c r="C342" s="24" t="s">
        <v>61</v>
      </c>
      <c r="D342" s="29" t="s">
        <v>403</v>
      </c>
      <c r="E342" s="24" t="s">
        <v>191</v>
      </c>
      <c r="F342" s="25">
        <v>11647</v>
      </c>
      <c r="G342" s="25"/>
    </row>
    <row r="343" spans="1:7" s="9" customFormat="1" ht="115.5" x14ac:dyDescent="0.25">
      <c r="A343" s="30" t="s">
        <v>487</v>
      </c>
      <c r="B343" s="24" t="s">
        <v>55</v>
      </c>
      <c r="C343" s="24" t="s">
        <v>61</v>
      </c>
      <c r="D343" s="29" t="s">
        <v>404</v>
      </c>
      <c r="E343" s="24"/>
      <c r="F343" s="38">
        <f t="shared" ref="F343:G344" si="152">F344</f>
        <v>1909</v>
      </c>
      <c r="G343" s="38">
        <f t="shared" si="152"/>
        <v>0</v>
      </c>
    </row>
    <row r="344" spans="1:7" s="9" customFormat="1" ht="16.5" x14ac:dyDescent="0.25">
      <c r="A344" s="59" t="s">
        <v>99</v>
      </c>
      <c r="B344" s="24" t="s">
        <v>55</v>
      </c>
      <c r="C344" s="24" t="s">
        <v>61</v>
      </c>
      <c r="D344" s="29" t="s">
        <v>404</v>
      </c>
      <c r="E344" s="24" t="s">
        <v>100</v>
      </c>
      <c r="F344" s="38">
        <f t="shared" si="152"/>
        <v>1909</v>
      </c>
      <c r="G344" s="38">
        <f t="shared" si="152"/>
        <v>0</v>
      </c>
    </row>
    <row r="345" spans="1:7" s="9" customFormat="1" ht="66" x14ac:dyDescent="0.25">
      <c r="A345" s="30" t="s">
        <v>424</v>
      </c>
      <c r="B345" s="24" t="s">
        <v>55</v>
      </c>
      <c r="C345" s="24" t="s">
        <v>61</v>
      </c>
      <c r="D345" s="29" t="s">
        <v>404</v>
      </c>
      <c r="E345" s="24" t="s">
        <v>191</v>
      </c>
      <c r="F345" s="25">
        <v>1909</v>
      </c>
      <c r="G345" s="25"/>
    </row>
    <row r="346" spans="1:7" s="9" customFormat="1" ht="102" customHeight="1" x14ac:dyDescent="0.25">
      <c r="A346" s="30" t="s">
        <v>488</v>
      </c>
      <c r="B346" s="24" t="s">
        <v>55</v>
      </c>
      <c r="C346" s="24" t="s">
        <v>61</v>
      </c>
      <c r="D346" s="29" t="s">
        <v>405</v>
      </c>
      <c r="E346" s="24"/>
      <c r="F346" s="38">
        <f t="shared" ref="F346:G347" si="153">F347</f>
        <v>12953</v>
      </c>
      <c r="G346" s="38">
        <f t="shared" si="153"/>
        <v>0</v>
      </c>
    </row>
    <row r="347" spans="1:7" s="9" customFormat="1" ht="16.5" x14ac:dyDescent="0.25">
      <c r="A347" s="59" t="s">
        <v>99</v>
      </c>
      <c r="B347" s="24" t="s">
        <v>55</v>
      </c>
      <c r="C347" s="24" t="s">
        <v>61</v>
      </c>
      <c r="D347" s="29" t="s">
        <v>405</v>
      </c>
      <c r="E347" s="24" t="s">
        <v>100</v>
      </c>
      <c r="F347" s="38">
        <f t="shared" si="153"/>
        <v>12953</v>
      </c>
      <c r="G347" s="38">
        <f t="shared" si="153"/>
        <v>0</v>
      </c>
    </row>
    <row r="348" spans="1:7" s="9" customFormat="1" ht="66" x14ac:dyDescent="0.25">
      <c r="A348" s="30" t="s">
        <v>424</v>
      </c>
      <c r="B348" s="24" t="s">
        <v>55</v>
      </c>
      <c r="C348" s="24" t="s">
        <v>61</v>
      </c>
      <c r="D348" s="29" t="s">
        <v>405</v>
      </c>
      <c r="E348" s="24" t="s">
        <v>191</v>
      </c>
      <c r="F348" s="25">
        <v>12953</v>
      </c>
      <c r="G348" s="25"/>
    </row>
    <row r="349" spans="1:7" s="9" customFormat="1" ht="33" x14ac:dyDescent="0.25">
      <c r="A349" s="107" t="s">
        <v>150</v>
      </c>
      <c r="B349" s="81" t="s">
        <v>55</v>
      </c>
      <c r="C349" s="81" t="s">
        <v>61</v>
      </c>
      <c r="D349" s="81" t="s">
        <v>688</v>
      </c>
      <c r="E349" s="81"/>
      <c r="F349" s="25">
        <f t="shared" ref="F349:G351" si="154">F350</f>
        <v>100000</v>
      </c>
      <c r="G349" s="25">
        <f t="shared" si="154"/>
        <v>100000</v>
      </c>
    </row>
    <row r="350" spans="1:7" s="9" customFormat="1" ht="49.5" x14ac:dyDescent="0.25">
      <c r="A350" s="107" t="s">
        <v>421</v>
      </c>
      <c r="B350" s="81" t="s">
        <v>55</v>
      </c>
      <c r="C350" s="81" t="s">
        <v>61</v>
      </c>
      <c r="D350" s="81" t="s">
        <v>689</v>
      </c>
      <c r="E350" s="81"/>
      <c r="F350" s="25">
        <f t="shared" si="154"/>
        <v>100000</v>
      </c>
      <c r="G350" s="25">
        <f t="shared" si="154"/>
        <v>100000</v>
      </c>
    </row>
    <row r="351" spans="1:7" s="9" customFormat="1" ht="16.5" x14ac:dyDescent="0.25">
      <c r="A351" s="108" t="s">
        <v>99</v>
      </c>
      <c r="B351" s="81" t="s">
        <v>55</v>
      </c>
      <c r="C351" s="81" t="s">
        <v>61</v>
      </c>
      <c r="D351" s="81" t="s">
        <v>689</v>
      </c>
      <c r="E351" s="81" t="s">
        <v>100</v>
      </c>
      <c r="F351" s="25">
        <f t="shared" si="154"/>
        <v>100000</v>
      </c>
      <c r="G351" s="25">
        <f t="shared" si="154"/>
        <v>100000</v>
      </c>
    </row>
    <row r="352" spans="1:7" s="9" customFormat="1" ht="66" x14ac:dyDescent="0.25">
      <c r="A352" s="73" t="s">
        <v>424</v>
      </c>
      <c r="B352" s="81" t="s">
        <v>55</v>
      </c>
      <c r="C352" s="81" t="s">
        <v>61</v>
      </c>
      <c r="D352" s="81" t="s">
        <v>689</v>
      </c>
      <c r="E352" s="81" t="s">
        <v>191</v>
      </c>
      <c r="F352" s="25">
        <v>100000</v>
      </c>
      <c r="G352" s="25">
        <v>100000</v>
      </c>
    </row>
    <row r="353" spans="1:7" s="9" customFormat="1" ht="16.5" x14ac:dyDescent="0.25">
      <c r="A353" s="30"/>
      <c r="B353" s="24"/>
      <c r="C353" s="24"/>
      <c r="D353" s="29"/>
      <c r="E353" s="24"/>
      <c r="F353" s="41"/>
      <c r="G353" s="41"/>
    </row>
    <row r="354" spans="1:7" s="9" customFormat="1" ht="18.75" x14ac:dyDescent="0.3">
      <c r="A354" s="56" t="s">
        <v>72</v>
      </c>
      <c r="B354" s="22" t="s">
        <v>55</v>
      </c>
      <c r="C354" s="22" t="s">
        <v>59</v>
      </c>
      <c r="D354" s="61"/>
      <c r="E354" s="22"/>
      <c r="F354" s="23">
        <f>F355+F360</f>
        <v>528425</v>
      </c>
      <c r="G354" s="23">
        <f>G355+G360</f>
        <v>0</v>
      </c>
    </row>
    <row r="355" spans="1:7" s="9" customFormat="1" ht="89.25" customHeight="1" x14ac:dyDescent="0.25">
      <c r="A355" s="30" t="s">
        <v>163</v>
      </c>
      <c r="B355" s="24" t="s">
        <v>55</v>
      </c>
      <c r="C355" s="24" t="s">
        <v>59</v>
      </c>
      <c r="D355" s="29" t="s">
        <v>262</v>
      </c>
      <c r="E355" s="24"/>
      <c r="F355" s="25">
        <f t="shared" ref="F355:G358" si="155">F356</f>
        <v>835</v>
      </c>
      <c r="G355" s="25">
        <f t="shared" si="155"/>
        <v>0</v>
      </c>
    </row>
    <row r="356" spans="1:7" s="9" customFormat="1" ht="24" customHeight="1" x14ac:dyDescent="0.25">
      <c r="A356" s="76" t="s">
        <v>78</v>
      </c>
      <c r="B356" s="24" t="s">
        <v>55</v>
      </c>
      <c r="C356" s="24" t="s">
        <v>59</v>
      </c>
      <c r="D356" s="29" t="s">
        <v>263</v>
      </c>
      <c r="E356" s="24"/>
      <c r="F356" s="25">
        <f t="shared" si="155"/>
        <v>835</v>
      </c>
      <c r="G356" s="25">
        <f t="shared" si="155"/>
        <v>0</v>
      </c>
    </row>
    <row r="357" spans="1:7" s="9" customFormat="1" ht="16.5" x14ac:dyDescent="0.25">
      <c r="A357" s="30" t="s">
        <v>103</v>
      </c>
      <c r="B357" s="24" t="s">
        <v>55</v>
      </c>
      <c r="C357" s="24" t="s">
        <v>59</v>
      </c>
      <c r="D357" s="29" t="s">
        <v>406</v>
      </c>
      <c r="E357" s="24"/>
      <c r="F357" s="25">
        <f t="shared" si="155"/>
        <v>835</v>
      </c>
      <c r="G357" s="25">
        <f t="shared" si="155"/>
        <v>0</v>
      </c>
    </row>
    <row r="358" spans="1:7" s="9" customFormat="1" ht="33" x14ac:dyDescent="0.25">
      <c r="A358" s="30" t="s">
        <v>425</v>
      </c>
      <c r="B358" s="24" t="s">
        <v>55</v>
      </c>
      <c r="C358" s="24" t="s">
        <v>59</v>
      </c>
      <c r="D358" s="29" t="s">
        <v>406</v>
      </c>
      <c r="E358" s="24" t="s">
        <v>80</v>
      </c>
      <c r="F358" s="25">
        <f t="shared" si="155"/>
        <v>835</v>
      </c>
      <c r="G358" s="25">
        <f t="shared" si="155"/>
        <v>0</v>
      </c>
    </row>
    <row r="359" spans="1:7" s="9" customFormat="1" ht="34.5" customHeight="1" x14ac:dyDescent="0.25">
      <c r="A359" s="62" t="s">
        <v>167</v>
      </c>
      <c r="B359" s="24" t="s">
        <v>55</v>
      </c>
      <c r="C359" s="24" t="s">
        <v>59</v>
      </c>
      <c r="D359" s="29" t="s">
        <v>406</v>
      </c>
      <c r="E359" s="24" t="s">
        <v>166</v>
      </c>
      <c r="F359" s="25">
        <v>835</v>
      </c>
      <c r="G359" s="25"/>
    </row>
    <row r="360" spans="1:7" s="9" customFormat="1" ht="50.25" x14ac:dyDescent="0.3">
      <c r="A360" s="30" t="s">
        <v>155</v>
      </c>
      <c r="B360" s="24" t="s">
        <v>55</v>
      </c>
      <c r="C360" s="24" t="s">
        <v>59</v>
      </c>
      <c r="D360" s="29" t="s">
        <v>357</v>
      </c>
      <c r="E360" s="22"/>
      <c r="F360" s="25">
        <f>F366+F379+F361</f>
        <v>527590</v>
      </c>
      <c r="G360" s="25">
        <f>G366+G379+G361</f>
        <v>0</v>
      </c>
    </row>
    <row r="361" spans="1:7" s="9" customFormat="1" ht="36" customHeight="1" x14ac:dyDescent="0.3">
      <c r="A361" s="30" t="s">
        <v>550</v>
      </c>
      <c r="B361" s="24" t="s">
        <v>55</v>
      </c>
      <c r="C361" s="24" t="s">
        <v>59</v>
      </c>
      <c r="D361" s="29" t="s">
        <v>467</v>
      </c>
      <c r="E361" s="22"/>
      <c r="F361" s="25">
        <f t="shared" ref="F361:G364" si="156">F362</f>
        <v>368100</v>
      </c>
      <c r="G361" s="25">
        <f t="shared" si="156"/>
        <v>0</v>
      </c>
    </row>
    <row r="362" spans="1:7" s="9" customFormat="1" ht="24" customHeight="1" x14ac:dyDescent="0.3">
      <c r="A362" s="30" t="s">
        <v>78</v>
      </c>
      <c r="B362" s="24" t="s">
        <v>55</v>
      </c>
      <c r="C362" s="24" t="s">
        <v>59</v>
      </c>
      <c r="D362" s="29" t="s">
        <v>468</v>
      </c>
      <c r="E362" s="22"/>
      <c r="F362" s="25">
        <f t="shared" si="156"/>
        <v>368100</v>
      </c>
      <c r="G362" s="25">
        <f t="shared" si="156"/>
        <v>0</v>
      </c>
    </row>
    <row r="363" spans="1:7" s="9" customFormat="1" ht="18.75" x14ac:dyDescent="0.3">
      <c r="A363" s="30" t="s">
        <v>103</v>
      </c>
      <c r="B363" s="24" t="s">
        <v>55</v>
      </c>
      <c r="C363" s="24" t="s">
        <v>59</v>
      </c>
      <c r="D363" s="29" t="s">
        <v>466</v>
      </c>
      <c r="E363" s="22"/>
      <c r="F363" s="25">
        <f t="shared" si="156"/>
        <v>368100</v>
      </c>
      <c r="G363" s="25">
        <f t="shared" si="156"/>
        <v>0</v>
      </c>
    </row>
    <row r="364" spans="1:7" s="9" customFormat="1" ht="33" x14ac:dyDescent="0.25">
      <c r="A364" s="30" t="s">
        <v>425</v>
      </c>
      <c r="B364" s="24" t="s">
        <v>55</v>
      </c>
      <c r="C364" s="24" t="s">
        <v>59</v>
      </c>
      <c r="D364" s="29" t="s">
        <v>466</v>
      </c>
      <c r="E364" s="24" t="s">
        <v>80</v>
      </c>
      <c r="F364" s="25">
        <f t="shared" si="156"/>
        <v>368100</v>
      </c>
      <c r="G364" s="25">
        <f t="shared" si="156"/>
        <v>0</v>
      </c>
    </row>
    <row r="365" spans="1:7" s="9" customFormat="1" ht="37.5" customHeight="1" x14ac:dyDescent="0.25">
      <c r="A365" s="62" t="s">
        <v>167</v>
      </c>
      <c r="B365" s="24" t="s">
        <v>55</v>
      </c>
      <c r="C365" s="24" t="s">
        <v>59</v>
      </c>
      <c r="D365" s="29" t="s">
        <v>466</v>
      </c>
      <c r="E365" s="24" t="s">
        <v>166</v>
      </c>
      <c r="F365" s="25">
        <v>368100</v>
      </c>
      <c r="G365" s="25"/>
    </row>
    <row r="366" spans="1:7" s="9" customFormat="1" ht="67.5" x14ac:dyDescent="0.3">
      <c r="A366" s="30" t="s">
        <v>225</v>
      </c>
      <c r="B366" s="24" t="s">
        <v>55</v>
      </c>
      <c r="C366" s="24" t="s">
        <v>59</v>
      </c>
      <c r="D366" s="29" t="s">
        <v>358</v>
      </c>
      <c r="E366" s="22"/>
      <c r="F366" s="25">
        <f t="shared" ref="F366:G366" si="157">F367+F374</f>
        <v>54720</v>
      </c>
      <c r="G366" s="25">
        <f t="shared" si="157"/>
        <v>0</v>
      </c>
    </row>
    <row r="367" spans="1:7" s="9" customFormat="1" ht="24" customHeight="1" x14ac:dyDescent="0.3">
      <c r="A367" s="76" t="s">
        <v>78</v>
      </c>
      <c r="B367" s="24" t="s">
        <v>55</v>
      </c>
      <c r="C367" s="24" t="s">
        <v>59</v>
      </c>
      <c r="D367" s="29" t="s">
        <v>359</v>
      </c>
      <c r="E367" s="22"/>
      <c r="F367" s="25">
        <f t="shared" ref="F367:G367" si="158">F368+F371</f>
        <v>4300</v>
      </c>
      <c r="G367" s="25">
        <f t="shared" si="158"/>
        <v>0</v>
      </c>
    </row>
    <row r="368" spans="1:7" s="9" customFormat="1" ht="18.75" x14ac:dyDescent="0.3">
      <c r="A368" s="54" t="s">
        <v>85</v>
      </c>
      <c r="B368" s="24" t="s">
        <v>55</v>
      </c>
      <c r="C368" s="24" t="s">
        <v>59</v>
      </c>
      <c r="D368" s="29" t="s">
        <v>407</v>
      </c>
      <c r="E368" s="22"/>
      <c r="F368" s="25">
        <f t="shared" ref="F368:G369" si="159">F369</f>
        <v>3573</v>
      </c>
      <c r="G368" s="25">
        <f t="shared" si="159"/>
        <v>0</v>
      </c>
    </row>
    <row r="369" spans="1:7" s="9" customFormat="1" ht="37.5" customHeight="1" x14ac:dyDescent="0.25">
      <c r="A369" s="30" t="s">
        <v>213</v>
      </c>
      <c r="B369" s="24" t="s">
        <v>55</v>
      </c>
      <c r="C369" s="24" t="s">
        <v>59</v>
      </c>
      <c r="D369" s="29" t="s">
        <v>407</v>
      </c>
      <c r="E369" s="24" t="s">
        <v>86</v>
      </c>
      <c r="F369" s="25">
        <f t="shared" si="159"/>
        <v>3573</v>
      </c>
      <c r="G369" s="25">
        <f t="shared" si="159"/>
        <v>0</v>
      </c>
    </row>
    <row r="370" spans="1:7" s="9" customFormat="1" ht="16.5" x14ac:dyDescent="0.25">
      <c r="A370" s="30" t="s">
        <v>85</v>
      </c>
      <c r="B370" s="24" t="s">
        <v>55</v>
      </c>
      <c r="C370" s="24" t="s">
        <v>59</v>
      </c>
      <c r="D370" s="29" t="s">
        <v>407</v>
      </c>
      <c r="E370" s="24" t="s">
        <v>192</v>
      </c>
      <c r="F370" s="25">
        <f>3500+73</f>
        <v>3573</v>
      </c>
      <c r="G370" s="25"/>
    </row>
    <row r="371" spans="1:7" s="9" customFormat="1" ht="18.75" x14ac:dyDescent="0.3">
      <c r="A371" s="30" t="s">
        <v>103</v>
      </c>
      <c r="B371" s="24" t="s">
        <v>55</v>
      </c>
      <c r="C371" s="24" t="s">
        <v>59</v>
      </c>
      <c r="D371" s="29" t="s">
        <v>368</v>
      </c>
      <c r="E371" s="22"/>
      <c r="F371" s="25">
        <f t="shared" ref="F371:G372" si="160">F372</f>
        <v>727</v>
      </c>
      <c r="G371" s="25">
        <f t="shared" si="160"/>
        <v>0</v>
      </c>
    </row>
    <row r="372" spans="1:7" s="9" customFormat="1" ht="34.5" customHeight="1" x14ac:dyDescent="0.25">
      <c r="A372" s="30" t="s">
        <v>425</v>
      </c>
      <c r="B372" s="24" t="s">
        <v>55</v>
      </c>
      <c r="C372" s="24" t="s">
        <v>59</v>
      </c>
      <c r="D372" s="29" t="s">
        <v>368</v>
      </c>
      <c r="E372" s="24" t="s">
        <v>80</v>
      </c>
      <c r="F372" s="25">
        <f t="shared" si="160"/>
        <v>727</v>
      </c>
      <c r="G372" s="25">
        <f t="shared" si="160"/>
        <v>0</v>
      </c>
    </row>
    <row r="373" spans="1:7" s="9" customFormat="1" ht="36" customHeight="1" x14ac:dyDescent="0.25">
      <c r="A373" s="62" t="s">
        <v>167</v>
      </c>
      <c r="B373" s="24" t="s">
        <v>55</v>
      </c>
      <c r="C373" s="24" t="s">
        <v>59</v>
      </c>
      <c r="D373" s="29" t="s">
        <v>368</v>
      </c>
      <c r="E373" s="24" t="s">
        <v>166</v>
      </c>
      <c r="F373" s="25">
        <f>353+374</f>
        <v>727</v>
      </c>
      <c r="G373" s="25"/>
    </row>
    <row r="374" spans="1:7" s="9" customFormat="1" ht="115.5" x14ac:dyDescent="0.25">
      <c r="A374" s="30" t="s">
        <v>436</v>
      </c>
      <c r="B374" s="24" t="s">
        <v>55</v>
      </c>
      <c r="C374" s="24" t="s">
        <v>59</v>
      </c>
      <c r="D374" s="29" t="s">
        <v>440</v>
      </c>
      <c r="E374" s="24"/>
      <c r="F374" s="25">
        <f>F375+F377</f>
        <v>50420</v>
      </c>
      <c r="G374" s="25">
        <f>G375+G377</f>
        <v>0</v>
      </c>
    </row>
    <row r="375" spans="1:7" s="9" customFormat="1" ht="33" x14ac:dyDescent="0.25">
      <c r="A375" s="30" t="s">
        <v>425</v>
      </c>
      <c r="B375" s="24" t="s">
        <v>55</v>
      </c>
      <c r="C375" s="24" t="s">
        <v>59</v>
      </c>
      <c r="D375" s="29" t="s">
        <v>440</v>
      </c>
      <c r="E375" s="24" t="s">
        <v>80</v>
      </c>
      <c r="F375" s="25">
        <f t="shared" ref="F375:G375" si="161">F376</f>
        <v>48020</v>
      </c>
      <c r="G375" s="25">
        <f t="shared" si="161"/>
        <v>0</v>
      </c>
    </row>
    <row r="376" spans="1:7" s="9" customFormat="1" ht="37.5" customHeight="1" x14ac:dyDescent="0.25">
      <c r="A376" s="62" t="s">
        <v>167</v>
      </c>
      <c r="B376" s="24" t="s">
        <v>55</v>
      </c>
      <c r="C376" s="24" t="s">
        <v>59</v>
      </c>
      <c r="D376" s="29" t="s">
        <v>440</v>
      </c>
      <c r="E376" s="24" t="s">
        <v>166</v>
      </c>
      <c r="F376" s="25">
        <f>40178+7842</f>
        <v>48020</v>
      </c>
      <c r="G376" s="25"/>
    </row>
    <row r="377" spans="1:7" s="9" customFormat="1" ht="37.5" customHeight="1" x14ac:dyDescent="0.25">
      <c r="A377" s="30" t="s">
        <v>213</v>
      </c>
      <c r="B377" s="24" t="s">
        <v>55</v>
      </c>
      <c r="C377" s="24" t="s">
        <v>59</v>
      </c>
      <c r="D377" s="29" t="s">
        <v>440</v>
      </c>
      <c r="E377" s="24" t="s">
        <v>86</v>
      </c>
      <c r="F377" s="25">
        <f>F378</f>
        <v>2400</v>
      </c>
      <c r="G377" s="25"/>
    </row>
    <row r="378" spans="1:7" s="9" customFormat="1" ht="24" customHeight="1" x14ac:dyDescent="0.25">
      <c r="A378" s="30" t="s">
        <v>85</v>
      </c>
      <c r="B378" s="24" t="s">
        <v>55</v>
      </c>
      <c r="C378" s="24" t="s">
        <v>59</v>
      </c>
      <c r="D378" s="29" t="s">
        <v>440</v>
      </c>
      <c r="E378" s="24" t="s">
        <v>192</v>
      </c>
      <c r="F378" s="25">
        <f>10315-7915</f>
        <v>2400</v>
      </c>
      <c r="G378" s="25"/>
    </row>
    <row r="379" spans="1:7" s="9" customFormat="1" ht="34.5" x14ac:dyDescent="0.3">
      <c r="A379" s="30" t="s">
        <v>154</v>
      </c>
      <c r="B379" s="24" t="s">
        <v>55</v>
      </c>
      <c r="C379" s="24" t="s">
        <v>59</v>
      </c>
      <c r="D379" s="29" t="s">
        <v>408</v>
      </c>
      <c r="E379" s="24"/>
      <c r="F379" s="25">
        <f t="shared" ref="F379:G379" si="162">F380+F384</f>
        <v>104770</v>
      </c>
      <c r="G379" s="25">
        <f t="shared" si="162"/>
        <v>0</v>
      </c>
    </row>
    <row r="380" spans="1:7" s="9" customFormat="1" ht="19.5" customHeight="1" x14ac:dyDescent="0.25">
      <c r="A380" s="76" t="s">
        <v>78</v>
      </c>
      <c r="B380" s="24" t="s">
        <v>55</v>
      </c>
      <c r="C380" s="24" t="s">
        <v>59</v>
      </c>
      <c r="D380" s="29" t="s">
        <v>409</v>
      </c>
      <c r="E380" s="24"/>
      <c r="F380" s="25">
        <f t="shared" ref="F380:G382" si="163">F381</f>
        <v>21947</v>
      </c>
      <c r="G380" s="25">
        <f t="shared" si="163"/>
        <v>0</v>
      </c>
    </row>
    <row r="381" spans="1:7" s="9" customFormat="1" ht="24.75" customHeight="1" x14ac:dyDescent="0.25">
      <c r="A381" s="30" t="s">
        <v>103</v>
      </c>
      <c r="B381" s="24" t="s">
        <v>55</v>
      </c>
      <c r="C381" s="24" t="s">
        <v>59</v>
      </c>
      <c r="D381" s="29" t="s">
        <v>410</v>
      </c>
      <c r="E381" s="24"/>
      <c r="F381" s="25">
        <f t="shared" si="163"/>
        <v>21947</v>
      </c>
      <c r="G381" s="25">
        <f t="shared" si="163"/>
        <v>0</v>
      </c>
    </row>
    <row r="382" spans="1:7" s="9" customFormat="1" ht="36" customHeight="1" x14ac:dyDescent="0.25">
      <c r="A382" s="30" t="s">
        <v>425</v>
      </c>
      <c r="B382" s="24" t="s">
        <v>55</v>
      </c>
      <c r="C382" s="24" t="s">
        <v>59</v>
      </c>
      <c r="D382" s="29" t="s">
        <v>410</v>
      </c>
      <c r="E382" s="24" t="s">
        <v>80</v>
      </c>
      <c r="F382" s="25">
        <f t="shared" si="163"/>
        <v>21947</v>
      </c>
      <c r="G382" s="25">
        <f t="shared" si="163"/>
        <v>0</v>
      </c>
    </row>
    <row r="383" spans="1:7" s="9" customFormat="1" ht="34.5" customHeight="1" x14ac:dyDescent="0.25">
      <c r="A383" s="62" t="s">
        <v>167</v>
      </c>
      <c r="B383" s="24" t="s">
        <v>55</v>
      </c>
      <c r="C383" s="24" t="s">
        <v>59</v>
      </c>
      <c r="D383" s="29" t="s">
        <v>410</v>
      </c>
      <c r="E383" s="24" t="s">
        <v>166</v>
      </c>
      <c r="F383" s="25">
        <f>21669+278</f>
        <v>21947</v>
      </c>
      <c r="G383" s="25"/>
    </row>
    <row r="384" spans="1:7" s="9" customFormat="1" ht="33" x14ac:dyDescent="0.25">
      <c r="A384" s="30" t="s">
        <v>211</v>
      </c>
      <c r="B384" s="24" t="s">
        <v>55</v>
      </c>
      <c r="C384" s="24" t="s">
        <v>59</v>
      </c>
      <c r="D384" s="29" t="s">
        <v>411</v>
      </c>
      <c r="E384" s="24"/>
      <c r="F384" s="25">
        <f t="shared" ref="F384:G384" si="164">F385</f>
        <v>82823</v>
      </c>
      <c r="G384" s="25">
        <f t="shared" si="164"/>
        <v>0</v>
      </c>
    </row>
    <row r="385" spans="1:7" s="9" customFormat="1" ht="33" x14ac:dyDescent="0.25">
      <c r="A385" s="30" t="s">
        <v>104</v>
      </c>
      <c r="B385" s="24" t="s">
        <v>55</v>
      </c>
      <c r="C385" s="24" t="s">
        <v>59</v>
      </c>
      <c r="D385" s="29" t="s">
        <v>412</v>
      </c>
      <c r="E385" s="24"/>
      <c r="F385" s="25">
        <f t="shared" ref="F385:G385" si="165">F386+F388+F390</f>
        <v>82823</v>
      </c>
      <c r="G385" s="25">
        <f t="shared" si="165"/>
        <v>0</v>
      </c>
    </row>
    <row r="386" spans="1:7" s="9" customFormat="1" ht="86.25" customHeight="1" x14ac:dyDescent="0.25">
      <c r="A386" s="30" t="s">
        <v>448</v>
      </c>
      <c r="B386" s="24" t="s">
        <v>55</v>
      </c>
      <c r="C386" s="24" t="s">
        <v>59</v>
      </c>
      <c r="D386" s="29" t="s">
        <v>412</v>
      </c>
      <c r="E386" s="24" t="s">
        <v>105</v>
      </c>
      <c r="F386" s="25">
        <f t="shared" ref="F386:G386" si="166">F387</f>
        <v>14173</v>
      </c>
      <c r="G386" s="25">
        <f t="shared" si="166"/>
        <v>0</v>
      </c>
    </row>
    <row r="387" spans="1:7" s="9" customFormat="1" ht="21" customHeight="1" x14ac:dyDescent="0.25">
      <c r="A387" s="59" t="s">
        <v>177</v>
      </c>
      <c r="B387" s="24" t="s">
        <v>55</v>
      </c>
      <c r="C387" s="24" t="s">
        <v>59</v>
      </c>
      <c r="D387" s="29" t="s">
        <v>412</v>
      </c>
      <c r="E387" s="24" t="s">
        <v>176</v>
      </c>
      <c r="F387" s="25">
        <f>13628+545</f>
        <v>14173</v>
      </c>
      <c r="G387" s="25"/>
    </row>
    <row r="388" spans="1:7" s="9" customFormat="1" ht="33" x14ac:dyDescent="0.25">
      <c r="A388" s="30" t="s">
        <v>425</v>
      </c>
      <c r="B388" s="24" t="s">
        <v>55</v>
      </c>
      <c r="C388" s="24" t="s">
        <v>59</v>
      </c>
      <c r="D388" s="29" t="s">
        <v>412</v>
      </c>
      <c r="E388" s="24" t="s">
        <v>80</v>
      </c>
      <c r="F388" s="25">
        <f t="shared" ref="F388:G388" si="167">F389</f>
        <v>67948</v>
      </c>
      <c r="G388" s="25">
        <f t="shared" si="167"/>
        <v>0</v>
      </c>
    </row>
    <row r="389" spans="1:7" s="9" customFormat="1" ht="37.5" customHeight="1" x14ac:dyDescent="0.25">
      <c r="A389" s="62" t="s">
        <v>167</v>
      </c>
      <c r="B389" s="24" t="s">
        <v>55</v>
      </c>
      <c r="C389" s="24" t="s">
        <v>59</v>
      </c>
      <c r="D389" s="29" t="s">
        <v>412</v>
      </c>
      <c r="E389" s="24" t="s">
        <v>166</v>
      </c>
      <c r="F389" s="25">
        <v>67948</v>
      </c>
      <c r="G389" s="25"/>
    </row>
    <row r="390" spans="1:7" s="9" customFormat="1" ht="16.5" x14ac:dyDescent="0.25">
      <c r="A390" s="59" t="s">
        <v>99</v>
      </c>
      <c r="B390" s="24" t="s">
        <v>55</v>
      </c>
      <c r="C390" s="24" t="s">
        <v>59</v>
      </c>
      <c r="D390" s="29" t="s">
        <v>412</v>
      </c>
      <c r="E390" s="24" t="s">
        <v>100</v>
      </c>
      <c r="F390" s="25">
        <f>F391</f>
        <v>702</v>
      </c>
      <c r="G390" s="25">
        <f>G391</f>
        <v>0</v>
      </c>
    </row>
    <row r="391" spans="1:7" s="9" customFormat="1" ht="16.5" x14ac:dyDescent="0.25">
      <c r="A391" s="30" t="s">
        <v>169</v>
      </c>
      <c r="B391" s="24" t="s">
        <v>55</v>
      </c>
      <c r="C391" s="24" t="s">
        <v>59</v>
      </c>
      <c r="D391" s="29" t="s">
        <v>412</v>
      </c>
      <c r="E391" s="24" t="s">
        <v>168</v>
      </c>
      <c r="F391" s="25">
        <v>702</v>
      </c>
      <c r="G391" s="25"/>
    </row>
    <row r="392" spans="1:7" s="7" customFormat="1" ht="18.75" x14ac:dyDescent="0.3">
      <c r="A392" s="30"/>
      <c r="B392" s="24"/>
      <c r="C392" s="24"/>
      <c r="D392" s="29"/>
      <c r="E392" s="24"/>
      <c r="F392" s="40"/>
      <c r="G392" s="40"/>
    </row>
    <row r="393" spans="1:7" s="7" customFormat="1" ht="18.75" x14ac:dyDescent="0.3">
      <c r="A393" s="56" t="s">
        <v>69</v>
      </c>
      <c r="B393" s="22" t="s">
        <v>55</v>
      </c>
      <c r="C393" s="22" t="s">
        <v>11</v>
      </c>
      <c r="D393" s="29"/>
      <c r="E393" s="24"/>
      <c r="F393" s="27">
        <f t="shared" ref="F393:G393" si="168">F394</f>
        <v>2767</v>
      </c>
      <c r="G393" s="27">
        <f t="shared" si="168"/>
        <v>0</v>
      </c>
    </row>
    <row r="394" spans="1:7" s="7" customFormat="1" ht="67.5" customHeight="1" x14ac:dyDescent="0.3">
      <c r="A394" s="30" t="s">
        <v>447</v>
      </c>
      <c r="B394" s="32" t="s">
        <v>55</v>
      </c>
      <c r="C394" s="32" t="s">
        <v>11</v>
      </c>
      <c r="D394" s="32" t="s">
        <v>234</v>
      </c>
      <c r="E394" s="32"/>
      <c r="F394" s="25">
        <f>F395</f>
        <v>2767</v>
      </c>
      <c r="G394" s="25">
        <f>G395</f>
        <v>0</v>
      </c>
    </row>
    <row r="395" spans="1:7" s="7" customFormat="1" ht="39.75" customHeight="1" x14ac:dyDescent="0.3">
      <c r="A395" s="30" t="s">
        <v>212</v>
      </c>
      <c r="B395" s="32" t="s">
        <v>55</v>
      </c>
      <c r="C395" s="32" t="s">
        <v>11</v>
      </c>
      <c r="D395" s="32" t="s">
        <v>325</v>
      </c>
      <c r="E395" s="32"/>
      <c r="F395" s="25">
        <f t="shared" ref="F395:G397" si="169">F396</f>
        <v>2767</v>
      </c>
      <c r="G395" s="25">
        <f t="shared" si="169"/>
        <v>0</v>
      </c>
    </row>
    <row r="396" spans="1:7" s="7" customFormat="1" ht="33.75" x14ac:dyDescent="0.3">
      <c r="A396" s="62" t="s">
        <v>416</v>
      </c>
      <c r="B396" s="32" t="s">
        <v>55</v>
      </c>
      <c r="C396" s="32" t="s">
        <v>11</v>
      </c>
      <c r="D396" s="32" t="s">
        <v>417</v>
      </c>
      <c r="E396" s="32"/>
      <c r="F396" s="25">
        <f t="shared" si="169"/>
        <v>2767</v>
      </c>
      <c r="G396" s="25">
        <f t="shared" si="169"/>
        <v>0</v>
      </c>
    </row>
    <row r="397" spans="1:7" s="7" customFormat="1" ht="35.25" customHeight="1" x14ac:dyDescent="0.3">
      <c r="A397" s="62" t="s">
        <v>83</v>
      </c>
      <c r="B397" s="32" t="s">
        <v>55</v>
      </c>
      <c r="C397" s="32" t="s">
        <v>11</v>
      </c>
      <c r="D397" s="32" t="s">
        <v>417</v>
      </c>
      <c r="E397" s="32" t="s">
        <v>84</v>
      </c>
      <c r="F397" s="25">
        <f t="shared" si="169"/>
        <v>2767</v>
      </c>
      <c r="G397" s="25">
        <f t="shared" si="169"/>
        <v>0</v>
      </c>
    </row>
    <row r="398" spans="1:7" s="7" customFormat="1" ht="18.75" x14ac:dyDescent="0.3">
      <c r="A398" s="62" t="s">
        <v>175</v>
      </c>
      <c r="B398" s="32" t="s">
        <v>55</v>
      </c>
      <c r="C398" s="32" t="s">
        <v>11</v>
      </c>
      <c r="D398" s="32" t="s">
        <v>417</v>
      </c>
      <c r="E398" s="32" t="s">
        <v>174</v>
      </c>
      <c r="F398" s="25">
        <f>2683+84</f>
        <v>2767</v>
      </c>
      <c r="G398" s="25"/>
    </row>
    <row r="399" spans="1:7" s="7" customFormat="1" ht="18.75" x14ac:dyDescent="0.3">
      <c r="A399" s="59"/>
      <c r="B399" s="32"/>
      <c r="C399" s="32"/>
      <c r="D399" s="32"/>
      <c r="E399" s="32"/>
      <c r="F399" s="40"/>
      <c r="G399" s="40"/>
    </row>
    <row r="400" spans="1:7" s="8" customFormat="1" ht="37.5" x14ac:dyDescent="0.3">
      <c r="A400" s="56" t="s">
        <v>27</v>
      </c>
      <c r="B400" s="22" t="s">
        <v>55</v>
      </c>
      <c r="C400" s="22" t="s">
        <v>58</v>
      </c>
      <c r="D400" s="61"/>
      <c r="E400" s="22"/>
      <c r="F400" s="27">
        <f>F401+F413+F424+F430+F435</f>
        <v>155894</v>
      </c>
      <c r="G400" s="27">
        <f>G401+G413+G424+G430+G435</f>
        <v>0</v>
      </c>
    </row>
    <row r="401" spans="1:7" s="8" customFormat="1" ht="50.25" x14ac:dyDescent="0.3">
      <c r="A401" s="30" t="s">
        <v>458</v>
      </c>
      <c r="B401" s="24" t="s">
        <v>55</v>
      </c>
      <c r="C401" s="24" t="s">
        <v>58</v>
      </c>
      <c r="D401" s="24" t="s">
        <v>245</v>
      </c>
      <c r="E401" s="22"/>
      <c r="F401" s="38">
        <f>F406+F402</f>
        <v>14924</v>
      </c>
      <c r="G401" s="38">
        <f>G406+G402</f>
        <v>0</v>
      </c>
    </row>
    <row r="402" spans="1:7" s="8" customFormat="1" ht="33.75" x14ac:dyDescent="0.3">
      <c r="A402" s="30" t="s">
        <v>212</v>
      </c>
      <c r="B402" s="24" t="s">
        <v>55</v>
      </c>
      <c r="C402" s="24" t="s">
        <v>58</v>
      </c>
      <c r="D402" s="24" t="s">
        <v>606</v>
      </c>
      <c r="E402" s="22"/>
      <c r="F402" s="38">
        <f t="shared" ref="F402:G404" si="170">F403</f>
        <v>8953</v>
      </c>
      <c r="G402" s="38">
        <f t="shared" si="170"/>
        <v>0</v>
      </c>
    </row>
    <row r="403" spans="1:7" s="8" customFormat="1" ht="33.75" x14ac:dyDescent="0.3">
      <c r="A403" s="30" t="s">
        <v>82</v>
      </c>
      <c r="B403" s="24" t="s">
        <v>55</v>
      </c>
      <c r="C403" s="24" t="s">
        <v>58</v>
      </c>
      <c r="D403" s="24" t="s">
        <v>607</v>
      </c>
      <c r="E403" s="22"/>
      <c r="F403" s="38">
        <f t="shared" si="170"/>
        <v>8953</v>
      </c>
      <c r="G403" s="38">
        <f t="shared" si="170"/>
        <v>0</v>
      </c>
    </row>
    <row r="404" spans="1:7" s="8" customFormat="1" ht="33.75" customHeight="1" x14ac:dyDescent="0.3">
      <c r="A404" s="30" t="s">
        <v>83</v>
      </c>
      <c r="B404" s="24" t="s">
        <v>55</v>
      </c>
      <c r="C404" s="24" t="s">
        <v>58</v>
      </c>
      <c r="D404" s="24" t="s">
        <v>607</v>
      </c>
      <c r="E404" s="34" t="s">
        <v>84</v>
      </c>
      <c r="F404" s="38">
        <f t="shared" si="170"/>
        <v>8953</v>
      </c>
      <c r="G404" s="38">
        <f t="shared" si="170"/>
        <v>0</v>
      </c>
    </row>
    <row r="405" spans="1:7" s="8" customFormat="1" ht="18.75" x14ac:dyDescent="0.3">
      <c r="A405" s="30" t="s">
        <v>175</v>
      </c>
      <c r="B405" s="24" t="s">
        <v>55</v>
      </c>
      <c r="C405" s="24" t="s">
        <v>58</v>
      </c>
      <c r="D405" s="24" t="s">
        <v>607</v>
      </c>
      <c r="E405" s="34" t="s">
        <v>174</v>
      </c>
      <c r="F405" s="25">
        <f>8690+263</f>
        <v>8953</v>
      </c>
      <c r="G405" s="25"/>
    </row>
    <row r="406" spans="1:7" s="8" customFormat="1" ht="21.75" customHeight="1" x14ac:dyDescent="0.25">
      <c r="A406" s="30" t="s">
        <v>78</v>
      </c>
      <c r="B406" s="24" t="s">
        <v>55</v>
      </c>
      <c r="C406" s="24" t="s">
        <v>58</v>
      </c>
      <c r="D406" s="24" t="s">
        <v>246</v>
      </c>
      <c r="E406" s="24"/>
      <c r="F406" s="38">
        <f t="shared" ref="F406:G406" si="171">F407+F410</f>
        <v>5971</v>
      </c>
      <c r="G406" s="38">
        <f t="shared" si="171"/>
        <v>0</v>
      </c>
    </row>
    <row r="407" spans="1:7" s="8" customFormat="1" ht="16.5" x14ac:dyDescent="0.25">
      <c r="A407" s="30" t="s">
        <v>79</v>
      </c>
      <c r="B407" s="24" t="s">
        <v>55</v>
      </c>
      <c r="C407" s="24" t="s">
        <v>58</v>
      </c>
      <c r="D407" s="24" t="s">
        <v>459</v>
      </c>
      <c r="E407" s="24"/>
      <c r="F407" s="38">
        <f t="shared" ref="F407:G408" si="172">F408</f>
        <v>5968</v>
      </c>
      <c r="G407" s="38">
        <f t="shared" si="172"/>
        <v>0</v>
      </c>
    </row>
    <row r="408" spans="1:7" s="8" customFormat="1" ht="33" x14ac:dyDescent="0.25">
      <c r="A408" s="30" t="s">
        <v>425</v>
      </c>
      <c r="B408" s="24" t="s">
        <v>55</v>
      </c>
      <c r="C408" s="24" t="s">
        <v>58</v>
      </c>
      <c r="D408" s="24" t="s">
        <v>459</v>
      </c>
      <c r="E408" s="24" t="s">
        <v>80</v>
      </c>
      <c r="F408" s="38">
        <f t="shared" si="172"/>
        <v>5968</v>
      </c>
      <c r="G408" s="38">
        <f t="shared" si="172"/>
        <v>0</v>
      </c>
    </row>
    <row r="409" spans="1:7" s="8" customFormat="1" ht="45.75" customHeight="1" x14ac:dyDescent="0.25">
      <c r="A409" s="30" t="s">
        <v>167</v>
      </c>
      <c r="B409" s="24" t="s">
        <v>55</v>
      </c>
      <c r="C409" s="24" t="s">
        <v>58</v>
      </c>
      <c r="D409" s="24" t="s">
        <v>459</v>
      </c>
      <c r="E409" s="24" t="s">
        <v>166</v>
      </c>
      <c r="F409" s="25">
        <f>4668+1300</f>
        <v>5968</v>
      </c>
      <c r="G409" s="25"/>
    </row>
    <row r="410" spans="1:7" s="8" customFormat="1" ht="33" x14ac:dyDescent="0.25">
      <c r="A410" s="30" t="s">
        <v>608</v>
      </c>
      <c r="B410" s="24" t="s">
        <v>55</v>
      </c>
      <c r="C410" s="24" t="s">
        <v>58</v>
      </c>
      <c r="D410" s="24" t="s">
        <v>609</v>
      </c>
      <c r="E410" s="24"/>
      <c r="F410" s="25">
        <f t="shared" ref="F410:G411" si="173">F411</f>
        <v>3</v>
      </c>
      <c r="G410" s="25">
        <f t="shared" si="173"/>
        <v>0</v>
      </c>
    </row>
    <row r="411" spans="1:7" s="8" customFormat="1" ht="35.25" customHeight="1" x14ac:dyDescent="0.25">
      <c r="A411" s="30" t="s">
        <v>83</v>
      </c>
      <c r="B411" s="24" t="s">
        <v>55</v>
      </c>
      <c r="C411" s="24" t="s">
        <v>58</v>
      </c>
      <c r="D411" s="24" t="s">
        <v>609</v>
      </c>
      <c r="E411" s="24" t="s">
        <v>84</v>
      </c>
      <c r="F411" s="25">
        <f t="shared" si="173"/>
        <v>3</v>
      </c>
      <c r="G411" s="25">
        <f t="shared" si="173"/>
        <v>0</v>
      </c>
    </row>
    <row r="412" spans="1:7" s="8" customFormat="1" ht="16.5" x14ac:dyDescent="0.25">
      <c r="A412" s="30" t="s">
        <v>175</v>
      </c>
      <c r="B412" s="24" t="s">
        <v>55</v>
      </c>
      <c r="C412" s="24" t="s">
        <v>58</v>
      </c>
      <c r="D412" s="24" t="s">
        <v>609</v>
      </c>
      <c r="E412" s="24" t="s">
        <v>174</v>
      </c>
      <c r="F412" s="25">
        <v>3</v>
      </c>
      <c r="G412" s="25"/>
    </row>
    <row r="413" spans="1:7" s="8" customFormat="1" ht="68.25" customHeight="1" x14ac:dyDescent="0.3">
      <c r="A413" s="30" t="s">
        <v>502</v>
      </c>
      <c r="B413" s="24" t="s">
        <v>55</v>
      </c>
      <c r="C413" s="24" t="s">
        <v>58</v>
      </c>
      <c r="D413" s="29" t="s">
        <v>238</v>
      </c>
      <c r="E413" s="24"/>
      <c r="F413" s="38">
        <f>F414+F418</f>
        <v>40697</v>
      </c>
      <c r="G413" s="38">
        <f>G414+G418</f>
        <v>0</v>
      </c>
    </row>
    <row r="414" spans="1:7" s="8" customFormat="1" ht="34.5" customHeight="1" x14ac:dyDescent="0.25">
      <c r="A414" s="72" t="s">
        <v>212</v>
      </c>
      <c r="B414" s="24" t="s">
        <v>55</v>
      </c>
      <c r="C414" s="24" t="s">
        <v>58</v>
      </c>
      <c r="D414" s="29" t="s">
        <v>239</v>
      </c>
      <c r="E414" s="24"/>
      <c r="F414" s="38">
        <f t="shared" ref="F414:G416" si="174">F415</f>
        <v>22739</v>
      </c>
      <c r="G414" s="38">
        <f t="shared" si="174"/>
        <v>0</v>
      </c>
    </row>
    <row r="415" spans="1:7" s="8" customFormat="1" ht="34.5" customHeight="1" x14ac:dyDescent="0.25">
      <c r="A415" s="30" t="s">
        <v>189</v>
      </c>
      <c r="B415" s="24" t="s">
        <v>55</v>
      </c>
      <c r="C415" s="24" t="s">
        <v>58</v>
      </c>
      <c r="D415" s="29" t="s">
        <v>240</v>
      </c>
      <c r="E415" s="24"/>
      <c r="F415" s="38">
        <f t="shared" si="174"/>
        <v>22739</v>
      </c>
      <c r="G415" s="38">
        <f t="shared" si="174"/>
        <v>0</v>
      </c>
    </row>
    <row r="416" spans="1:7" s="8" customFormat="1" ht="38.25" customHeight="1" x14ac:dyDescent="0.25">
      <c r="A416" s="30" t="s">
        <v>83</v>
      </c>
      <c r="B416" s="24" t="s">
        <v>55</v>
      </c>
      <c r="C416" s="24" t="s">
        <v>58</v>
      </c>
      <c r="D416" s="29" t="s">
        <v>240</v>
      </c>
      <c r="E416" s="24" t="s">
        <v>84</v>
      </c>
      <c r="F416" s="38">
        <f t="shared" si="174"/>
        <v>22739</v>
      </c>
      <c r="G416" s="38">
        <f t="shared" si="174"/>
        <v>0</v>
      </c>
    </row>
    <row r="417" spans="1:7" s="8" customFormat="1" ht="16.5" x14ac:dyDescent="0.25">
      <c r="A417" s="30" t="s">
        <v>186</v>
      </c>
      <c r="B417" s="24" t="s">
        <v>55</v>
      </c>
      <c r="C417" s="24" t="s">
        <v>58</v>
      </c>
      <c r="D417" s="29" t="s">
        <v>240</v>
      </c>
      <c r="E417" s="24" t="s">
        <v>185</v>
      </c>
      <c r="F417" s="25">
        <f>22397+342</f>
        <v>22739</v>
      </c>
      <c r="G417" s="25"/>
    </row>
    <row r="418" spans="1:7" s="8" customFormat="1" ht="24" customHeight="1" x14ac:dyDescent="0.25">
      <c r="A418" s="30" t="s">
        <v>78</v>
      </c>
      <c r="B418" s="24" t="s">
        <v>55</v>
      </c>
      <c r="C418" s="24" t="s">
        <v>58</v>
      </c>
      <c r="D418" s="29" t="s">
        <v>475</v>
      </c>
      <c r="E418" s="24"/>
      <c r="F418" s="25">
        <f>F419</f>
        <v>17958</v>
      </c>
      <c r="G418" s="25">
        <f>G419</f>
        <v>0</v>
      </c>
    </row>
    <row r="419" spans="1:7" s="8" customFormat="1" ht="16.5" x14ac:dyDescent="0.25">
      <c r="A419" s="30" t="s">
        <v>117</v>
      </c>
      <c r="B419" s="24" t="s">
        <v>55</v>
      </c>
      <c r="C419" s="24" t="s">
        <v>58</v>
      </c>
      <c r="D419" s="29" t="s">
        <v>474</v>
      </c>
      <c r="E419" s="24"/>
      <c r="F419" s="25">
        <f t="shared" ref="F419:G419" si="175">F420+F422</f>
        <v>17958</v>
      </c>
      <c r="G419" s="25">
        <f t="shared" si="175"/>
        <v>0</v>
      </c>
    </row>
    <row r="420" spans="1:7" s="8" customFormat="1" ht="33.75" customHeight="1" x14ac:dyDescent="0.25">
      <c r="A420" s="30" t="s">
        <v>83</v>
      </c>
      <c r="B420" s="24" t="s">
        <v>55</v>
      </c>
      <c r="C420" s="24" t="s">
        <v>58</v>
      </c>
      <c r="D420" s="29" t="s">
        <v>474</v>
      </c>
      <c r="E420" s="24" t="s">
        <v>84</v>
      </c>
      <c r="F420" s="25">
        <f t="shared" ref="F420:G420" si="176">F421</f>
        <v>4759</v>
      </c>
      <c r="G420" s="25">
        <f t="shared" si="176"/>
        <v>0</v>
      </c>
    </row>
    <row r="421" spans="1:7" s="8" customFormat="1" ht="16.5" x14ac:dyDescent="0.25">
      <c r="A421" s="30" t="s">
        <v>186</v>
      </c>
      <c r="B421" s="24" t="s">
        <v>55</v>
      </c>
      <c r="C421" s="24" t="s">
        <v>58</v>
      </c>
      <c r="D421" s="29" t="s">
        <v>474</v>
      </c>
      <c r="E421" s="24" t="s">
        <v>185</v>
      </c>
      <c r="F421" s="25">
        <f>4668+91</f>
        <v>4759</v>
      </c>
      <c r="G421" s="25"/>
    </row>
    <row r="422" spans="1:7" s="8" customFormat="1" ht="16.5" x14ac:dyDescent="0.25">
      <c r="A422" s="30" t="s">
        <v>99</v>
      </c>
      <c r="B422" s="24" t="s">
        <v>55</v>
      </c>
      <c r="C422" s="24" t="s">
        <v>58</v>
      </c>
      <c r="D422" s="29" t="s">
        <v>474</v>
      </c>
      <c r="E422" s="24" t="s">
        <v>100</v>
      </c>
      <c r="F422" s="25">
        <f t="shared" ref="F422:G422" si="177">F423</f>
        <v>13199</v>
      </c>
      <c r="G422" s="25">
        <f t="shared" si="177"/>
        <v>0</v>
      </c>
    </row>
    <row r="423" spans="1:7" s="8" customFormat="1" ht="66" x14ac:dyDescent="0.25">
      <c r="A423" s="30" t="s">
        <v>424</v>
      </c>
      <c r="B423" s="24" t="s">
        <v>55</v>
      </c>
      <c r="C423" s="24" t="s">
        <v>58</v>
      </c>
      <c r="D423" s="29" t="s">
        <v>474</v>
      </c>
      <c r="E423" s="24" t="s">
        <v>191</v>
      </c>
      <c r="F423" s="25">
        <v>13199</v>
      </c>
      <c r="G423" s="25"/>
    </row>
    <row r="424" spans="1:7" s="8" customFormat="1" ht="49.5" x14ac:dyDescent="0.25">
      <c r="A424" s="30" t="s">
        <v>155</v>
      </c>
      <c r="B424" s="24" t="s">
        <v>55</v>
      </c>
      <c r="C424" s="24" t="s">
        <v>58</v>
      </c>
      <c r="D424" s="29" t="s">
        <v>357</v>
      </c>
      <c r="E424" s="24"/>
      <c r="F424" s="38">
        <f t="shared" ref="F424:G428" si="178">F425</f>
        <v>97032</v>
      </c>
      <c r="G424" s="38">
        <f t="shared" si="178"/>
        <v>0</v>
      </c>
    </row>
    <row r="425" spans="1:7" s="8" customFormat="1" ht="49.5" x14ac:dyDescent="0.25">
      <c r="A425" s="30" t="s">
        <v>224</v>
      </c>
      <c r="B425" s="24" t="s">
        <v>55</v>
      </c>
      <c r="C425" s="24" t="s">
        <v>58</v>
      </c>
      <c r="D425" s="29" t="s">
        <v>413</v>
      </c>
      <c r="E425" s="24"/>
      <c r="F425" s="25">
        <f t="shared" si="178"/>
        <v>97032</v>
      </c>
      <c r="G425" s="25">
        <f t="shared" si="178"/>
        <v>0</v>
      </c>
    </row>
    <row r="426" spans="1:7" s="8" customFormat="1" ht="20.25" customHeight="1" x14ac:dyDescent="0.25">
      <c r="A426" s="30" t="s">
        <v>78</v>
      </c>
      <c r="B426" s="24" t="s">
        <v>55</v>
      </c>
      <c r="C426" s="24" t="s">
        <v>58</v>
      </c>
      <c r="D426" s="29" t="s">
        <v>415</v>
      </c>
      <c r="E426" s="24"/>
      <c r="F426" s="25">
        <f t="shared" si="178"/>
        <v>97032</v>
      </c>
      <c r="G426" s="25">
        <f t="shared" si="178"/>
        <v>0</v>
      </c>
    </row>
    <row r="427" spans="1:7" s="8" customFormat="1" ht="16.5" x14ac:dyDescent="0.25">
      <c r="A427" s="54" t="s">
        <v>98</v>
      </c>
      <c r="B427" s="24" t="s">
        <v>55</v>
      </c>
      <c r="C427" s="24" t="s">
        <v>58</v>
      </c>
      <c r="D427" s="29" t="s">
        <v>414</v>
      </c>
      <c r="E427" s="24"/>
      <c r="F427" s="25">
        <f t="shared" si="178"/>
        <v>97032</v>
      </c>
      <c r="G427" s="25">
        <f t="shared" si="178"/>
        <v>0</v>
      </c>
    </row>
    <row r="428" spans="1:7" s="8" customFormat="1" ht="33" x14ac:dyDescent="0.25">
      <c r="A428" s="30" t="s">
        <v>425</v>
      </c>
      <c r="B428" s="24" t="s">
        <v>55</v>
      </c>
      <c r="C428" s="24" t="s">
        <v>58</v>
      </c>
      <c r="D428" s="29" t="s">
        <v>414</v>
      </c>
      <c r="E428" s="24" t="s">
        <v>80</v>
      </c>
      <c r="F428" s="25">
        <f t="shared" si="178"/>
        <v>97032</v>
      </c>
      <c r="G428" s="25">
        <f t="shared" si="178"/>
        <v>0</v>
      </c>
    </row>
    <row r="429" spans="1:7" s="8" customFormat="1" ht="53.45" customHeight="1" x14ac:dyDescent="0.25">
      <c r="A429" s="62" t="s">
        <v>167</v>
      </c>
      <c r="B429" s="24" t="s">
        <v>55</v>
      </c>
      <c r="C429" s="24" t="s">
        <v>58</v>
      </c>
      <c r="D429" s="29" t="s">
        <v>414</v>
      </c>
      <c r="E429" s="24" t="s">
        <v>166</v>
      </c>
      <c r="F429" s="25">
        <v>97032</v>
      </c>
      <c r="G429" s="25"/>
    </row>
    <row r="430" spans="1:7" s="8" customFormat="1" ht="49.5" x14ac:dyDescent="0.25">
      <c r="A430" s="30" t="s">
        <v>143</v>
      </c>
      <c r="B430" s="24" t="s">
        <v>55</v>
      </c>
      <c r="C430" s="24" t="s">
        <v>58</v>
      </c>
      <c r="D430" s="58" t="s">
        <v>250</v>
      </c>
      <c r="E430" s="24"/>
      <c r="F430" s="25">
        <f t="shared" ref="F430:G433" si="179">F431</f>
        <v>930</v>
      </c>
      <c r="G430" s="25">
        <f t="shared" si="179"/>
        <v>0</v>
      </c>
    </row>
    <row r="431" spans="1:7" s="8" customFormat="1" ht="20.25" customHeight="1" x14ac:dyDescent="0.25">
      <c r="A431" s="30" t="s">
        <v>78</v>
      </c>
      <c r="B431" s="24" t="s">
        <v>55</v>
      </c>
      <c r="C431" s="24" t="s">
        <v>58</v>
      </c>
      <c r="D431" s="58" t="s">
        <v>251</v>
      </c>
      <c r="E431" s="24"/>
      <c r="F431" s="25">
        <f t="shared" si="179"/>
        <v>930</v>
      </c>
      <c r="G431" s="25">
        <f t="shared" si="179"/>
        <v>0</v>
      </c>
    </row>
    <row r="432" spans="1:7" s="8" customFormat="1" ht="16.5" x14ac:dyDescent="0.25">
      <c r="A432" s="30" t="s">
        <v>117</v>
      </c>
      <c r="B432" s="24" t="s">
        <v>55</v>
      </c>
      <c r="C432" s="24" t="s">
        <v>58</v>
      </c>
      <c r="D432" s="58" t="s">
        <v>252</v>
      </c>
      <c r="E432" s="24"/>
      <c r="F432" s="25">
        <f t="shared" si="179"/>
        <v>930</v>
      </c>
      <c r="G432" s="25">
        <f t="shared" si="179"/>
        <v>0</v>
      </c>
    </row>
    <row r="433" spans="1:8" s="8" customFormat="1" ht="33" x14ac:dyDescent="0.25">
      <c r="A433" s="30" t="s">
        <v>425</v>
      </c>
      <c r="B433" s="24" t="s">
        <v>55</v>
      </c>
      <c r="C433" s="24" t="s">
        <v>58</v>
      </c>
      <c r="D433" s="58" t="s">
        <v>252</v>
      </c>
      <c r="E433" s="24" t="s">
        <v>80</v>
      </c>
      <c r="F433" s="25">
        <f t="shared" si="179"/>
        <v>930</v>
      </c>
      <c r="G433" s="25">
        <f t="shared" si="179"/>
        <v>0</v>
      </c>
    </row>
    <row r="434" spans="1:8" s="8" customFormat="1" ht="38.25" customHeight="1" x14ac:dyDescent="0.25">
      <c r="A434" s="62" t="s">
        <v>167</v>
      </c>
      <c r="B434" s="24" t="s">
        <v>55</v>
      </c>
      <c r="C434" s="24" t="s">
        <v>58</v>
      </c>
      <c r="D434" s="58" t="s">
        <v>252</v>
      </c>
      <c r="E434" s="24" t="s">
        <v>166</v>
      </c>
      <c r="F434" s="25">
        <v>930</v>
      </c>
      <c r="G434" s="25"/>
    </row>
    <row r="435" spans="1:8" s="8" customFormat="1" ht="16.5" x14ac:dyDescent="0.25">
      <c r="A435" s="30" t="s">
        <v>81</v>
      </c>
      <c r="B435" s="24" t="s">
        <v>55</v>
      </c>
      <c r="C435" s="24" t="s">
        <v>58</v>
      </c>
      <c r="D435" s="29" t="s">
        <v>241</v>
      </c>
      <c r="E435" s="24"/>
      <c r="F435" s="25">
        <f t="shared" ref="F435:G438" si="180">F436</f>
        <v>2311</v>
      </c>
      <c r="G435" s="25">
        <f t="shared" si="180"/>
        <v>0</v>
      </c>
    </row>
    <row r="436" spans="1:8" s="9" customFormat="1" ht="19.5" customHeight="1" x14ac:dyDescent="0.25">
      <c r="A436" s="76" t="s">
        <v>78</v>
      </c>
      <c r="B436" s="24" t="s">
        <v>55</v>
      </c>
      <c r="C436" s="24" t="s">
        <v>58</v>
      </c>
      <c r="D436" s="24" t="s">
        <v>242</v>
      </c>
      <c r="E436" s="24"/>
      <c r="F436" s="25">
        <f>F437</f>
        <v>2311</v>
      </c>
      <c r="G436" s="25">
        <f>G437</f>
        <v>0</v>
      </c>
    </row>
    <row r="437" spans="1:8" s="9" customFormat="1" ht="16.5" x14ac:dyDescent="0.25">
      <c r="A437" s="30" t="s">
        <v>437</v>
      </c>
      <c r="B437" s="24" t="s">
        <v>55</v>
      </c>
      <c r="C437" s="24" t="s">
        <v>58</v>
      </c>
      <c r="D437" s="24" t="s">
        <v>438</v>
      </c>
      <c r="E437" s="24"/>
      <c r="F437" s="25">
        <f t="shared" si="180"/>
        <v>2311</v>
      </c>
      <c r="G437" s="25">
        <f t="shared" si="180"/>
        <v>0</v>
      </c>
    </row>
    <row r="438" spans="1:8" s="9" customFormat="1" ht="33" x14ac:dyDescent="0.25">
      <c r="A438" s="30" t="s">
        <v>425</v>
      </c>
      <c r="B438" s="24" t="s">
        <v>55</v>
      </c>
      <c r="C438" s="24" t="s">
        <v>58</v>
      </c>
      <c r="D438" s="24" t="s">
        <v>438</v>
      </c>
      <c r="E438" s="24" t="s">
        <v>80</v>
      </c>
      <c r="F438" s="25">
        <f t="shared" si="180"/>
        <v>2311</v>
      </c>
      <c r="G438" s="25">
        <f t="shared" si="180"/>
        <v>0</v>
      </c>
    </row>
    <row r="439" spans="1:8" s="9" customFormat="1" ht="37.5" customHeight="1" x14ac:dyDescent="0.25">
      <c r="A439" s="62" t="s">
        <v>167</v>
      </c>
      <c r="B439" s="24" t="s">
        <v>55</v>
      </c>
      <c r="C439" s="24" t="s">
        <v>58</v>
      </c>
      <c r="D439" s="24" t="s">
        <v>438</v>
      </c>
      <c r="E439" s="24" t="s">
        <v>166</v>
      </c>
      <c r="F439" s="25">
        <f>512+1799</f>
        <v>2311</v>
      </c>
      <c r="G439" s="25"/>
    </row>
    <row r="440" spans="1:8" x14ac:dyDescent="0.25">
      <c r="A440" s="67"/>
      <c r="B440" s="31"/>
      <c r="C440" s="31"/>
      <c r="D440" s="68"/>
      <c r="E440" s="31"/>
      <c r="F440" s="18"/>
      <c r="G440" s="18"/>
    </row>
    <row r="441" spans="1:8" s="5" customFormat="1" ht="40.5" x14ac:dyDescent="0.3">
      <c r="A441" s="47" t="s">
        <v>28</v>
      </c>
      <c r="B441" s="19" t="s">
        <v>29</v>
      </c>
      <c r="C441" s="19"/>
      <c r="D441" s="20"/>
      <c r="E441" s="19"/>
      <c r="F441" s="33">
        <f>F443+F471+F493+F543</f>
        <v>924725</v>
      </c>
      <c r="G441" s="33">
        <f>G443+G471+G493+G543</f>
        <v>66588</v>
      </c>
      <c r="H441" s="114">
        <f>F441-G441</f>
        <v>858137</v>
      </c>
    </row>
    <row r="442" spans="1:8" x14ac:dyDescent="0.25">
      <c r="A442" s="67"/>
      <c r="B442" s="31"/>
      <c r="C442" s="31"/>
      <c r="D442" s="68"/>
      <c r="E442" s="31"/>
      <c r="F442" s="36"/>
      <c r="G442" s="36"/>
    </row>
    <row r="443" spans="1:8" s="7" customFormat="1" ht="18.75" x14ac:dyDescent="0.3">
      <c r="A443" s="56" t="s">
        <v>30</v>
      </c>
      <c r="B443" s="22" t="s">
        <v>62</v>
      </c>
      <c r="C443" s="22" t="s">
        <v>50</v>
      </c>
      <c r="D443" s="61"/>
      <c r="E443" s="23"/>
      <c r="F443" s="23">
        <f t="shared" ref="F443:G443" si="181">F444+F449+F463+F454+F459</f>
        <v>31382</v>
      </c>
      <c r="G443" s="23">
        <f t="shared" si="181"/>
        <v>0</v>
      </c>
    </row>
    <row r="444" spans="1:8" s="7" customFormat="1" ht="83.25" x14ac:dyDescent="0.3">
      <c r="A444" s="76" t="s">
        <v>163</v>
      </c>
      <c r="B444" s="24" t="s">
        <v>62</v>
      </c>
      <c r="C444" s="24" t="s">
        <v>50</v>
      </c>
      <c r="D444" s="24" t="s">
        <v>262</v>
      </c>
      <c r="E444" s="24"/>
      <c r="F444" s="25">
        <f t="shared" ref="F444:G447" si="182">F445</f>
        <v>328</v>
      </c>
      <c r="G444" s="25">
        <f t="shared" si="182"/>
        <v>0</v>
      </c>
    </row>
    <row r="445" spans="1:8" s="7" customFormat="1" ht="25.5" customHeight="1" x14ac:dyDescent="0.3">
      <c r="A445" s="59" t="s">
        <v>78</v>
      </c>
      <c r="B445" s="24" t="s">
        <v>62</v>
      </c>
      <c r="C445" s="24" t="s">
        <v>50</v>
      </c>
      <c r="D445" s="24" t="s">
        <v>263</v>
      </c>
      <c r="E445" s="24"/>
      <c r="F445" s="25">
        <f t="shared" si="182"/>
        <v>328</v>
      </c>
      <c r="G445" s="25">
        <f t="shared" si="182"/>
        <v>0</v>
      </c>
    </row>
    <row r="446" spans="1:8" s="7" customFormat="1" ht="18.75" x14ac:dyDescent="0.3">
      <c r="A446" s="73" t="s">
        <v>101</v>
      </c>
      <c r="B446" s="24" t="s">
        <v>62</v>
      </c>
      <c r="C446" s="24" t="s">
        <v>50</v>
      </c>
      <c r="D446" s="24" t="s">
        <v>369</v>
      </c>
      <c r="E446" s="24"/>
      <c r="F446" s="25">
        <f t="shared" si="182"/>
        <v>328</v>
      </c>
      <c r="G446" s="25">
        <f t="shared" si="182"/>
        <v>0</v>
      </c>
    </row>
    <row r="447" spans="1:8" s="7" customFormat="1" ht="18.75" x14ac:dyDescent="0.3">
      <c r="A447" s="59" t="s">
        <v>99</v>
      </c>
      <c r="B447" s="24" t="s">
        <v>62</v>
      </c>
      <c r="C447" s="24" t="s">
        <v>50</v>
      </c>
      <c r="D447" s="24" t="s">
        <v>369</v>
      </c>
      <c r="E447" s="24" t="s">
        <v>100</v>
      </c>
      <c r="F447" s="25">
        <f t="shared" si="182"/>
        <v>328</v>
      </c>
      <c r="G447" s="25">
        <f t="shared" si="182"/>
        <v>0</v>
      </c>
    </row>
    <row r="448" spans="1:8" s="7" customFormat="1" ht="66.75" x14ac:dyDescent="0.3">
      <c r="A448" s="30" t="s">
        <v>424</v>
      </c>
      <c r="B448" s="24" t="s">
        <v>62</v>
      </c>
      <c r="C448" s="24" t="s">
        <v>50</v>
      </c>
      <c r="D448" s="24" t="s">
        <v>369</v>
      </c>
      <c r="E448" s="24" t="s">
        <v>191</v>
      </c>
      <c r="F448" s="25">
        <v>328</v>
      </c>
      <c r="G448" s="25"/>
    </row>
    <row r="449" spans="1:7" s="7" customFormat="1" ht="53.25" customHeight="1" x14ac:dyDescent="0.3">
      <c r="A449" s="76" t="s">
        <v>677</v>
      </c>
      <c r="B449" s="24" t="s">
        <v>62</v>
      </c>
      <c r="C449" s="24" t="s">
        <v>50</v>
      </c>
      <c r="D449" s="24" t="s">
        <v>370</v>
      </c>
      <c r="E449" s="24"/>
      <c r="F449" s="25">
        <f t="shared" ref="F449:G452" si="183">F450</f>
        <v>5613</v>
      </c>
      <c r="G449" s="25">
        <f t="shared" si="183"/>
        <v>0</v>
      </c>
    </row>
    <row r="450" spans="1:7" s="7" customFormat="1" ht="24.75" customHeight="1" x14ac:dyDescent="0.3">
      <c r="A450" s="59" t="s">
        <v>78</v>
      </c>
      <c r="B450" s="24" t="s">
        <v>62</v>
      </c>
      <c r="C450" s="24" t="s">
        <v>50</v>
      </c>
      <c r="D450" s="24" t="s">
        <v>371</v>
      </c>
      <c r="E450" s="24"/>
      <c r="F450" s="25">
        <f t="shared" si="183"/>
        <v>5613</v>
      </c>
      <c r="G450" s="25">
        <f t="shared" si="183"/>
        <v>0</v>
      </c>
    </row>
    <row r="451" spans="1:7" s="7" customFormat="1" ht="20.25" customHeight="1" x14ac:dyDescent="0.3">
      <c r="A451" s="73" t="s">
        <v>101</v>
      </c>
      <c r="B451" s="24" t="s">
        <v>62</v>
      </c>
      <c r="C451" s="24" t="s">
        <v>50</v>
      </c>
      <c r="D451" s="24" t="s">
        <v>372</v>
      </c>
      <c r="E451" s="24"/>
      <c r="F451" s="25">
        <f t="shared" si="183"/>
        <v>5613</v>
      </c>
      <c r="G451" s="25">
        <f t="shared" si="183"/>
        <v>0</v>
      </c>
    </row>
    <row r="452" spans="1:7" s="7" customFormat="1" ht="21" customHeight="1" x14ac:dyDescent="0.3">
      <c r="A452" s="59" t="s">
        <v>99</v>
      </c>
      <c r="B452" s="24" t="s">
        <v>62</v>
      </c>
      <c r="C452" s="24" t="s">
        <v>50</v>
      </c>
      <c r="D452" s="24" t="s">
        <v>372</v>
      </c>
      <c r="E452" s="24" t="s">
        <v>100</v>
      </c>
      <c r="F452" s="25">
        <f t="shared" si="183"/>
        <v>5613</v>
      </c>
      <c r="G452" s="25">
        <f t="shared" si="183"/>
        <v>0</v>
      </c>
    </row>
    <row r="453" spans="1:7" s="7" customFormat="1" ht="69.75" customHeight="1" x14ac:dyDescent="0.3">
      <c r="A453" s="30" t="s">
        <v>424</v>
      </c>
      <c r="B453" s="24" t="s">
        <v>62</v>
      </c>
      <c r="C453" s="24" t="s">
        <v>50</v>
      </c>
      <c r="D453" s="24" t="s">
        <v>372</v>
      </c>
      <c r="E453" s="24" t="s">
        <v>191</v>
      </c>
      <c r="F453" s="25">
        <f>1643+3970</f>
        <v>5613</v>
      </c>
      <c r="G453" s="25"/>
    </row>
    <row r="454" spans="1:7" s="7" customFormat="1" ht="50.25" x14ac:dyDescent="0.3">
      <c r="A454" s="30" t="s">
        <v>494</v>
      </c>
      <c r="B454" s="24" t="s">
        <v>62</v>
      </c>
      <c r="C454" s="24" t="s">
        <v>50</v>
      </c>
      <c r="D454" s="24" t="s">
        <v>373</v>
      </c>
      <c r="E454" s="24"/>
      <c r="F454" s="25">
        <f t="shared" ref="F454:G457" si="184">F455</f>
        <v>12068</v>
      </c>
      <c r="G454" s="25">
        <f t="shared" si="184"/>
        <v>0</v>
      </c>
    </row>
    <row r="455" spans="1:7" s="7" customFormat="1" ht="24" customHeight="1" x14ac:dyDescent="0.3">
      <c r="A455" s="30" t="s">
        <v>78</v>
      </c>
      <c r="B455" s="24" t="s">
        <v>62</v>
      </c>
      <c r="C455" s="24" t="s">
        <v>50</v>
      </c>
      <c r="D455" s="24" t="s">
        <v>374</v>
      </c>
      <c r="E455" s="24"/>
      <c r="F455" s="25">
        <f t="shared" si="184"/>
        <v>12068</v>
      </c>
      <c r="G455" s="25">
        <f t="shared" si="184"/>
        <v>0</v>
      </c>
    </row>
    <row r="456" spans="1:7" s="7" customFormat="1" ht="21" customHeight="1" x14ac:dyDescent="0.3">
      <c r="A456" s="30" t="s">
        <v>101</v>
      </c>
      <c r="B456" s="24" t="s">
        <v>62</v>
      </c>
      <c r="C456" s="24" t="s">
        <v>50</v>
      </c>
      <c r="D456" s="24" t="s">
        <v>375</v>
      </c>
      <c r="E456" s="24"/>
      <c r="F456" s="25">
        <f t="shared" si="184"/>
        <v>12068</v>
      </c>
      <c r="G456" s="25">
        <f t="shared" si="184"/>
        <v>0</v>
      </c>
    </row>
    <row r="457" spans="1:7" s="7" customFormat="1" ht="33.75" customHeight="1" x14ac:dyDescent="0.3">
      <c r="A457" s="30" t="s">
        <v>425</v>
      </c>
      <c r="B457" s="24" t="s">
        <v>62</v>
      </c>
      <c r="C457" s="24" t="s">
        <v>50</v>
      </c>
      <c r="D457" s="24" t="s">
        <v>375</v>
      </c>
      <c r="E457" s="24" t="s">
        <v>80</v>
      </c>
      <c r="F457" s="25">
        <f t="shared" si="184"/>
        <v>12068</v>
      </c>
      <c r="G457" s="25">
        <f t="shared" si="184"/>
        <v>0</v>
      </c>
    </row>
    <row r="458" spans="1:7" s="7" customFormat="1" ht="36.75" customHeight="1" x14ac:dyDescent="0.3">
      <c r="A458" s="62" t="s">
        <v>167</v>
      </c>
      <c r="B458" s="24" t="s">
        <v>62</v>
      </c>
      <c r="C458" s="24" t="s">
        <v>50</v>
      </c>
      <c r="D458" s="24" t="s">
        <v>375</v>
      </c>
      <c r="E458" s="24" t="s">
        <v>166</v>
      </c>
      <c r="F458" s="25">
        <v>12068</v>
      </c>
      <c r="G458" s="25"/>
    </row>
    <row r="459" spans="1:7" s="7" customFormat="1" ht="54.75" hidden="1" customHeight="1" x14ac:dyDescent="0.3">
      <c r="A459" s="30" t="s">
        <v>472</v>
      </c>
      <c r="B459" s="24" t="s">
        <v>62</v>
      </c>
      <c r="C459" s="24" t="s">
        <v>50</v>
      </c>
      <c r="D459" s="24" t="s">
        <v>473</v>
      </c>
      <c r="E459" s="24"/>
      <c r="F459" s="25">
        <f t="shared" ref="F459:G461" si="185">F460</f>
        <v>0</v>
      </c>
      <c r="G459" s="25">
        <f t="shared" si="185"/>
        <v>0</v>
      </c>
    </row>
    <row r="460" spans="1:7" s="7" customFormat="1" ht="56.25" hidden="1" customHeight="1" x14ac:dyDescent="0.3">
      <c r="A460" s="30" t="s">
        <v>491</v>
      </c>
      <c r="B460" s="24" t="s">
        <v>62</v>
      </c>
      <c r="C460" s="24" t="s">
        <v>50</v>
      </c>
      <c r="D460" s="24" t="s">
        <v>493</v>
      </c>
      <c r="E460" s="24"/>
      <c r="F460" s="25">
        <f t="shared" si="185"/>
        <v>0</v>
      </c>
      <c r="G460" s="25">
        <f t="shared" si="185"/>
        <v>0</v>
      </c>
    </row>
    <row r="461" spans="1:7" s="7" customFormat="1" ht="18.75" hidden="1" x14ac:dyDescent="0.3">
      <c r="A461" s="30" t="s">
        <v>99</v>
      </c>
      <c r="B461" s="24" t="s">
        <v>62</v>
      </c>
      <c r="C461" s="24" t="s">
        <v>50</v>
      </c>
      <c r="D461" s="24" t="s">
        <v>493</v>
      </c>
      <c r="E461" s="24" t="s">
        <v>100</v>
      </c>
      <c r="F461" s="25">
        <f t="shared" si="185"/>
        <v>0</v>
      </c>
      <c r="G461" s="25">
        <f t="shared" si="185"/>
        <v>0</v>
      </c>
    </row>
    <row r="462" spans="1:7" s="7" customFormat="1" ht="66.75" hidden="1" x14ac:dyDescent="0.3">
      <c r="A462" s="30" t="s">
        <v>424</v>
      </c>
      <c r="B462" s="24" t="s">
        <v>62</v>
      </c>
      <c r="C462" s="24" t="s">
        <v>50</v>
      </c>
      <c r="D462" s="24" t="s">
        <v>493</v>
      </c>
      <c r="E462" s="24" t="s">
        <v>191</v>
      </c>
      <c r="F462" s="25">
        <f t="shared" ref="F462" si="186">17222-17222</f>
        <v>0</v>
      </c>
      <c r="G462" s="25"/>
    </row>
    <row r="463" spans="1:7" s="8" customFormat="1" ht="19.5" customHeight="1" x14ac:dyDescent="0.25">
      <c r="A463" s="30" t="s">
        <v>81</v>
      </c>
      <c r="B463" s="24" t="s">
        <v>62</v>
      </c>
      <c r="C463" s="24" t="s">
        <v>50</v>
      </c>
      <c r="D463" s="29" t="s">
        <v>241</v>
      </c>
      <c r="E463" s="24"/>
      <c r="F463" s="25">
        <f t="shared" ref="F463:G464" si="187">F464</f>
        <v>13373</v>
      </c>
      <c r="G463" s="25">
        <f t="shared" si="187"/>
        <v>0</v>
      </c>
    </row>
    <row r="464" spans="1:7" s="8" customFormat="1" ht="24" customHeight="1" x14ac:dyDescent="0.25">
      <c r="A464" s="76" t="s">
        <v>78</v>
      </c>
      <c r="B464" s="24" t="s">
        <v>62</v>
      </c>
      <c r="C464" s="24" t="s">
        <v>50</v>
      </c>
      <c r="D464" s="24" t="s">
        <v>242</v>
      </c>
      <c r="E464" s="24"/>
      <c r="F464" s="25">
        <f t="shared" si="187"/>
        <v>13373</v>
      </c>
      <c r="G464" s="25">
        <f t="shared" si="187"/>
        <v>0</v>
      </c>
    </row>
    <row r="465" spans="1:7" s="8" customFormat="1" ht="19.5" customHeight="1" x14ac:dyDescent="0.25">
      <c r="A465" s="73" t="s">
        <v>101</v>
      </c>
      <c r="B465" s="32" t="s">
        <v>62</v>
      </c>
      <c r="C465" s="32" t="s">
        <v>50</v>
      </c>
      <c r="D465" s="32" t="s">
        <v>360</v>
      </c>
      <c r="E465" s="24"/>
      <c r="F465" s="25">
        <f t="shared" ref="F465:G465" si="188">F466+F468</f>
        <v>13373</v>
      </c>
      <c r="G465" s="25">
        <f t="shared" si="188"/>
        <v>0</v>
      </c>
    </row>
    <row r="466" spans="1:7" s="8" customFormat="1" ht="33" x14ac:dyDescent="0.25">
      <c r="A466" s="30" t="s">
        <v>425</v>
      </c>
      <c r="B466" s="32" t="s">
        <v>62</v>
      </c>
      <c r="C466" s="32" t="s">
        <v>50</v>
      </c>
      <c r="D466" s="32" t="s">
        <v>360</v>
      </c>
      <c r="E466" s="24" t="s">
        <v>80</v>
      </c>
      <c r="F466" s="25">
        <f t="shared" ref="F466:G466" si="189">F467</f>
        <v>13373</v>
      </c>
      <c r="G466" s="25">
        <f t="shared" si="189"/>
        <v>0</v>
      </c>
    </row>
    <row r="467" spans="1:7" s="8" customFormat="1" ht="38.25" customHeight="1" x14ac:dyDescent="0.25">
      <c r="A467" s="62" t="s">
        <v>193</v>
      </c>
      <c r="B467" s="32" t="s">
        <v>62</v>
      </c>
      <c r="C467" s="32" t="s">
        <v>50</v>
      </c>
      <c r="D467" s="32" t="s">
        <v>360</v>
      </c>
      <c r="E467" s="24" t="s">
        <v>166</v>
      </c>
      <c r="F467" s="25">
        <f>2607+10766</f>
        <v>13373</v>
      </c>
      <c r="G467" s="25"/>
    </row>
    <row r="468" spans="1:7" s="8" customFormat="1" ht="19.5" hidden="1" customHeight="1" x14ac:dyDescent="0.25">
      <c r="A468" s="59" t="s">
        <v>99</v>
      </c>
      <c r="B468" s="32" t="s">
        <v>62</v>
      </c>
      <c r="C468" s="32" t="s">
        <v>50</v>
      </c>
      <c r="D468" s="32" t="s">
        <v>360</v>
      </c>
      <c r="E468" s="24" t="s">
        <v>100</v>
      </c>
      <c r="F468" s="25">
        <f t="shared" ref="F468:G468" si="190">F469</f>
        <v>0</v>
      </c>
      <c r="G468" s="25">
        <f t="shared" si="190"/>
        <v>0</v>
      </c>
    </row>
    <row r="469" spans="1:7" s="8" customFormat="1" ht="19.5" hidden="1" customHeight="1" x14ac:dyDescent="0.25">
      <c r="A469" s="59" t="s">
        <v>184</v>
      </c>
      <c r="B469" s="32" t="s">
        <v>62</v>
      </c>
      <c r="C469" s="32" t="s">
        <v>50</v>
      </c>
      <c r="D469" s="32" t="s">
        <v>360</v>
      </c>
      <c r="E469" s="24" t="s">
        <v>168</v>
      </c>
      <c r="F469" s="25"/>
      <c r="G469" s="25"/>
    </row>
    <row r="470" spans="1:7" s="9" customFormat="1" ht="16.5" x14ac:dyDescent="0.25">
      <c r="A470" s="30"/>
      <c r="B470" s="24"/>
      <c r="C470" s="24"/>
      <c r="D470" s="55"/>
      <c r="E470" s="24"/>
      <c r="F470" s="41"/>
      <c r="G470" s="41"/>
    </row>
    <row r="471" spans="1:7" s="10" customFormat="1" ht="18.75" x14ac:dyDescent="0.3">
      <c r="A471" s="56" t="s">
        <v>31</v>
      </c>
      <c r="B471" s="22" t="s">
        <v>62</v>
      </c>
      <c r="C471" s="22" t="s">
        <v>51</v>
      </c>
      <c r="D471" s="61"/>
      <c r="E471" s="22"/>
      <c r="F471" s="27">
        <f t="shared" ref="F471:G471" si="191">F472+F477+F487+F482</f>
        <v>29773</v>
      </c>
      <c r="G471" s="27">
        <f t="shared" si="191"/>
        <v>0</v>
      </c>
    </row>
    <row r="472" spans="1:7" s="10" customFormat="1" ht="49.5" x14ac:dyDescent="0.25">
      <c r="A472" s="30" t="s">
        <v>678</v>
      </c>
      <c r="B472" s="24" t="s">
        <v>62</v>
      </c>
      <c r="C472" s="24" t="s">
        <v>51</v>
      </c>
      <c r="D472" s="29" t="s">
        <v>370</v>
      </c>
      <c r="E472" s="24"/>
      <c r="F472" s="38">
        <f t="shared" ref="F472:G475" si="192">F473</f>
        <v>6387</v>
      </c>
      <c r="G472" s="38">
        <f t="shared" si="192"/>
        <v>0</v>
      </c>
    </row>
    <row r="473" spans="1:7" s="10" customFormat="1" ht="24.75" customHeight="1" x14ac:dyDescent="0.25">
      <c r="A473" s="72" t="s">
        <v>78</v>
      </c>
      <c r="B473" s="24" t="s">
        <v>62</v>
      </c>
      <c r="C473" s="24" t="s">
        <v>51</v>
      </c>
      <c r="D473" s="29" t="s">
        <v>371</v>
      </c>
      <c r="E473" s="24"/>
      <c r="F473" s="38">
        <f t="shared" si="192"/>
        <v>6387</v>
      </c>
      <c r="G473" s="38">
        <f t="shared" si="192"/>
        <v>0</v>
      </c>
    </row>
    <row r="474" spans="1:7" s="10" customFormat="1" ht="22.5" customHeight="1" x14ac:dyDescent="0.25">
      <c r="A474" s="30" t="s">
        <v>122</v>
      </c>
      <c r="B474" s="24" t="s">
        <v>62</v>
      </c>
      <c r="C474" s="24" t="s">
        <v>51</v>
      </c>
      <c r="D474" s="29" t="s">
        <v>378</v>
      </c>
      <c r="E474" s="24"/>
      <c r="F474" s="38">
        <f t="shared" si="192"/>
        <v>6387</v>
      </c>
      <c r="G474" s="38">
        <f t="shared" si="192"/>
        <v>0</v>
      </c>
    </row>
    <row r="475" spans="1:7" s="10" customFormat="1" ht="16.5" x14ac:dyDescent="0.25">
      <c r="A475" s="72" t="s">
        <v>99</v>
      </c>
      <c r="B475" s="24" t="s">
        <v>62</v>
      </c>
      <c r="C475" s="24" t="s">
        <v>51</v>
      </c>
      <c r="D475" s="29" t="s">
        <v>378</v>
      </c>
      <c r="E475" s="24" t="s">
        <v>100</v>
      </c>
      <c r="F475" s="38">
        <f t="shared" si="192"/>
        <v>6387</v>
      </c>
      <c r="G475" s="38">
        <f t="shared" si="192"/>
        <v>0</v>
      </c>
    </row>
    <row r="476" spans="1:7" s="10" customFormat="1" ht="66" x14ac:dyDescent="0.25">
      <c r="A476" s="30" t="s">
        <v>424</v>
      </c>
      <c r="B476" s="24" t="s">
        <v>62</v>
      </c>
      <c r="C476" s="24" t="s">
        <v>51</v>
      </c>
      <c r="D476" s="29" t="s">
        <v>378</v>
      </c>
      <c r="E476" s="24" t="s">
        <v>191</v>
      </c>
      <c r="F476" s="25">
        <f>357+6030</f>
        <v>6387</v>
      </c>
      <c r="G476" s="25"/>
    </row>
    <row r="477" spans="1:7" s="10" customFormat="1" ht="49.5" x14ac:dyDescent="0.25">
      <c r="A477" s="30" t="s">
        <v>494</v>
      </c>
      <c r="B477" s="24" t="s">
        <v>62</v>
      </c>
      <c r="C477" s="24" t="s">
        <v>51</v>
      </c>
      <c r="D477" s="24" t="s">
        <v>373</v>
      </c>
      <c r="E477" s="24"/>
      <c r="F477" s="25">
        <f t="shared" ref="F477:G480" si="193">F478</f>
        <v>688</v>
      </c>
      <c r="G477" s="25">
        <f t="shared" si="193"/>
        <v>0</v>
      </c>
    </row>
    <row r="478" spans="1:7" s="10" customFormat="1" ht="21.75" customHeight="1" x14ac:dyDescent="0.25">
      <c r="A478" s="72" t="s">
        <v>78</v>
      </c>
      <c r="B478" s="24" t="s">
        <v>62</v>
      </c>
      <c r="C478" s="24" t="s">
        <v>51</v>
      </c>
      <c r="D478" s="24" t="s">
        <v>374</v>
      </c>
      <c r="E478" s="24"/>
      <c r="F478" s="25">
        <f t="shared" si="193"/>
        <v>688</v>
      </c>
      <c r="G478" s="25">
        <f t="shared" si="193"/>
        <v>0</v>
      </c>
    </row>
    <row r="479" spans="1:7" s="10" customFormat="1" ht="21.75" customHeight="1" x14ac:dyDescent="0.25">
      <c r="A479" s="72" t="s">
        <v>122</v>
      </c>
      <c r="B479" s="24" t="s">
        <v>62</v>
      </c>
      <c r="C479" s="24" t="s">
        <v>51</v>
      </c>
      <c r="D479" s="29" t="s">
        <v>379</v>
      </c>
      <c r="E479" s="24"/>
      <c r="F479" s="25">
        <f t="shared" si="193"/>
        <v>688</v>
      </c>
      <c r="G479" s="25">
        <f t="shared" si="193"/>
        <v>0</v>
      </c>
    </row>
    <row r="480" spans="1:7" s="10" customFormat="1" ht="36" customHeight="1" x14ac:dyDescent="0.25">
      <c r="A480" s="30" t="s">
        <v>425</v>
      </c>
      <c r="B480" s="24" t="s">
        <v>62</v>
      </c>
      <c r="C480" s="24" t="s">
        <v>51</v>
      </c>
      <c r="D480" s="29" t="s">
        <v>379</v>
      </c>
      <c r="E480" s="24" t="s">
        <v>80</v>
      </c>
      <c r="F480" s="25">
        <f t="shared" si="193"/>
        <v>688</v>
      </c>
      <c r="G480" s="25">
        <f t="shared" si="193"/>
        <v>0</v>
      </c>
    </row>
    <row r="481" spans="1:7" s="10" customFormat="1" ht="39" customHeight="1" x14ac:dyDescent="0.25">
      <c r="A481" s="62" t="s">
        <v>193</v>
      </c>
      <c r="B481" s="24" t="s">
        <v>62</v>
      </c>
      <c r="C481" s="24" t="s">
        <v>51</v>
      </c>
      <c r="D481" s="29" t="s">
        <v>379</v>
      </c>
      <c r="E481" s="24" t="s">
        <v>166</v>
      </c>
      <c r="F481" s="25">
        <v>688</v>
      </c>
      <c r="G481" s="25"/>
    </row>
    <row r="482" spans="1:7" s="10" customFormat="1" ht="50.25" customHeight="1" x14ac:dyDescent="0.25">
      <c r="A482" s="59" t="s">
        <v>495</v>
      </c>
      <c r="B482" s="24" t="s">
        <v>62</v>
      </c>
      <c r="C482" s="24" t="s">
        <v>51</v>
      </c>
      <c r="D482" s="29" t="s">
        <v>380</v>
      </c>
      <c r="E482" s="24"/>
      <c r="F482" s="38">
        <f t="shared" ref="F482:G485" si="194">F483</f>
        <v>19514</v>
      </c>
      <c r="G482" s="38">
        <f t="shared" si="194"/>
        <v>0</v>
      </c>
    </row>
    <row r="483" spans="1:7" s="10" customFormat="1" ht="24" customHeight="1" x14ac:dyDescent="0.25">
      <c r="A483" s="72" t="s">
        <v>78</v>
      </c>
      <c r="B483" s="24" t="s">
        <v>62</v>
      </c>
      <c r="C483" s="24" t="s">
        <v>51</v>
      </c>
      <c r="D483" s="29" t="s">
        <v>381</v>
      </c>
      <c r="E483" s="24"/>
      <c r="F483" s="38">
        <f t="shared" si="194"/>
        <v>19514</v>
      </c>
      <c r="G483" s="38">
        <f t="shared" si="194"/>
        <v>0</v>
      </c>
    </row>
    <row r="484" spans="1:7" s="10" customFormat="1" ht="24" customHeight="1" x14ac:dyDescent="0.25">
      <c r="A484" s="30" t="s">
        <v>122</v>
      </c>
      <c r="B484" s="24" t="s">
        <v>62</v>
      </c>
      <c r="C484" s="24" t="s">
        <v>51</v>
      </c>
      <c r="D484" s="29" t="s">
        <v>382</v>
      </c>
      <c r="E484" s="24"/>
      <c r="F484" s="38">
        <f t="shared" si="194"/>
        <v>19514</v>
      </c>
      <c r="G484" s="38">
        <f t="shared" si="194"/>
        <v>0</v>
      </c>
    </row>
    <row r="485" spans="1:7" s="10" customFormat="1" ht="35.25" customHeight="1" x14ac:dyDescent="0.25">
      <c r="A485" s="30" t="s">
        <v>425</v>
      </c>
      <c r="B485" s="24" t="s">
        <v>62</v>
      </c>
      <c r="C485" s="24" t="s">
        <v>51</v>
      </c>
      <c r="D485" s="29" t="s">
        <v>382</v>
      </c>
      <c r="E485" s="24" t="s">
        <v>80</v>
      </c>
      <c r="F485" s="38">
        <f t="shared" si="194"/>
        <v>19514</v>
      </c>
      <c r="G485" s="38">
        <f t="shared" si="194"/>
        <v>0</v>
      </c>
    </row>
    <row r="486" spans="1:7" s="10" customFormat="1" ht="36" customHeight="1" x14ac:dyDescent="0.25">
      <c r="A486" s="62" t="s">
        <v>193</v>
      </c>
      <c r="B486" s="24" t="s">
        <v>62</v>
      </c>
      <c r="C486" s="24" t="s">
        <v>51</v>
      </c>
      <c r="D486" s="29" t="s">
        <v>382</v>
      </c>
      <c r="E486" s="24" t="s">
        <v>166</v>
      </c>
      <c r="F486" s="25">
        <v>19514</v>
      </c>
      <c r="G486" s="25"/>
    </row>
    <row r="487" spans="1:7" s="10" customFormat="1" ht="16.5" x14ac:dyDescent="0.25">
      <c r="A487" s="54" t="s">
        <v>81</v>
      </c>
      <c r="B487" s="24" t="s">
        <v>62</v>
      </c>
      <c r="C487" s="24" t="s">
        <v>51</v>
      </c>
      <c r="D487" s="29" t="s">
        <v>383</v>
      </c>
      <c r="E487" s="24"/>
      <c r="F487" s="25">
        <f t="shared" ref="F487:G490" si="195">F488</f>
        <v>3184</v>
      </c>
      <c r="G487" s="25">
        <f t="shared" si="195"/>
        <v>0</v>
      </c>
    </row>
    <row r="488" spans="1:7" s="10" customFormat="1" ht="19.5" customHeight="1" x14ac:dyDescent="0.25">
      <c r="A488" s="72" t="s">
        <v>78</v>
      </c>
      <c r="B488" s="24" t="s">
        <v>62</v>
      </c>
      <c r="C488" s="24" t="s">
        <v>51</v>
      </c>
      <c r="D488" s="29" t="s">
        <v>242</v>
      </c>
      <c r="E488" s="24"/>
      <c r="F488" s="25">
        <f t="shared" si="195"/>
        <v>3184</v>
      </c>
      <c r="G488" s="25">
        <f t="shared" si="195"/>
        <v>0</v>
      </c>
    </row>
    <row r="489" spans="1:7" s="10" customFormat="1" ht="20.25" customHeight="1" x14ac:dyDescent="0.25">
      <c r="A489" s="72" t="s">
        <v>123</v>
      </c>
      <c r="B489" s="24" t="s">
        <v>62</v>
      </c>
      <c r="C489" s="24" t="s">
        <v>51</v>
      </c>
      <c r="D489" s="29" t="s">
        <v>384</v>
      </c>
      <c r="E489" s="24"/>
      <c r="F489" s="25">
        <f t="shared" si="195"/>
        <v>3184</v>
      </c>
      <c r="G489" s="25">
        <f t="shared" si="195"/>
        <v>0</v>
      </c>
    </row>
    <row r="490" spans="1:7" s="10" customFormat="1" ht="33" x14ac:dyDescent="0.25">
      <c r="A490" s="30" t="s">
        <v>425</v>
      </c>
      <c r="B490" s="24" t="s">
        <v>62</v>
      </c>
      <c r="C490" s="24" t="s">
        <v>51</v>
      </c>
      <c r="D490" s="29" t="s">
        <v>384</v>
      </c>
      <c r="E490" s="24" t="s">
        <v>80</v>
      </c>
      <c r="F490" s="25">
        <f t="shared" si="195"/>
        <v>3184</v>
      </c>
      <c r="G490" s="25">
        <f t="shared" si="195"/>
        <v>0</v>
      </c>
    </row>
    <row r="491" spans="1:7" s="10" customFormat="1" ht="33.75" customHeight="1" x14ac:dyDescent="0.25">
      <c r="A491" s="62" t="s">
        <v>193</v>
      </c>
      <c r="B491" s="24" t="s">
        <v>62</v>
      </c>
      <c r="C491" s="24" t="s">
        <v>51</v>
      </c>
      <c r="D491" s="29" t="s">
        <v>384</v>
      </c>
      <c r="E491" s="24" t="s">
        <v>166</v>
      </c>
      <c r="F491" s="25">
        <f>3047+137</f>
        <v>3184</v>
      </c>
      <c r="G491" s="25"/>
    </row>
    <row r="492" spans="1:7" ht="16.5" x14ac:dyDescent="0.25">
      <c r="A492" s="60"/>
      <c r="B492" s="24"/>
      <c r="C492" s="24"/>
      <c r="D492" s="55"/>
      <c r="E492" s="24"/>
      <c r="F492" s="18"/>
      <c r="G492" s="18"/>
    </row>
    <row r="493" spans="1:7" s="10" customFormat="1" ht="18.75" x14ac:dyDescent="0.3">
      <c r="A493" s="77" t="s">
        <v>63</v>
      </c>
      <c r="B493" s="22" t="s">
        <v>62</v>
      </c>
      <c r="C493" s="22" t="s">
        <v>53</v>
      </c>
      <c r="D493" s="61"/>
      <c r="E493" s="22"/>
      <c r="F493" s="27">
        <f>F494+F505+F510+F537+F515+F499+F528</f>
        <v>737653</v>
      </c>
      <c r="G493" s="27">
        <f>G494+G505+G510+G537+G515+G499+G528</f>
        <v>66588</v>
      </c>
    </row>
    <row r="494" spans="1:7" s="10" customFormat="1" ht="33" x14ac:dyDescent="0.25">
      <c r="A494" s="78" t="s">
        <v>431</v>
      </c>
      <c r="B494" s="24" t="s">
        <v>62</v>
      </c>
      <c r="C494" s="24" t="s">
        <v>53</v>
      </c>
      <c r="D494" s="29" t="s">
        <v>385</v>
      </c>
      <c r="E494" s="24"/>
      <c r="F494" s="38">
        <f t="shared" ref="F494:G497" si="196">F495</f>
        <v>231086</v>
      </c>
      <c r="G494" s="38">
        <f t="shared" si="196"/>
        <v>0</v>
      </c>
    </row>
    <row r="495" spans="1:7" s="10" customFormat="1" ht="18.75" customHeight="1" x14ac:dyDescent="0.25">
      <c r="A495" s="76" t="s">
        <v>78</v>
      </c>
      <c r="B495" s="24" t="s">
        <v>62</v>
      </c>
      <c r="C495" s="24" t="s">
        <v>53</v>
      </c>
      <c r="D495" s="29" t="s">
        <v>386</v>
      </c>
      <c r="E495" s="24"/>
      <c r="F495" s="38">
        <f t="shared" si="196"/>
        <v>231086</v>
      </c>
      <c r="G495" s="38">
        <f t="shared" si="196"/>
        <v>0</v>
      </c>
    </row>
    <row r="496" spans="1:7" s="10" customFormat="1" ht="21" customHeight="1" x14ac:dyDescent="0.25">
      <c r="A496" s="78" t="s">
        <v>120</v>
      </c>
      <c r="B496" s="24" t="s">
        <v>62</v>
      </c>
      <c r="C496" s="24" t="s">
        <v>53</v>
      </c>
      <c r="D496" s="29" t="s">
        <v>387</v>
      </c>
      <c r="E496" s="24"/>
      <c r="F496" s="38">
        <f t="shared" si="196"/>
        <v>231086</v>
      </c>
      <c r="G496" s="38">
        <f t="shared" si="196"/>
        <v>0</v>
      </c>
    </row>
    <row r="497" spans="1:7" s="10" customFormat="1" ht="33" x14ac:dyDescent="0.25">
      <c r="A497" s="30" t="s">
        <v>425</v>
      </c>
      <c r="B497" s="24" t="s">
        <v>62</v>
      </c>
      <c r="C497" s="24" t="s">
        <v>53</v>
      </c>
      <c r="D497" s="29" t="s">
        <v>387</v>
      </c>
      <c r="E497" s="24" t="s">
        <v>80</v>
      </c>
      <c r="F497" s="38">
        <f t="shared" si="196"/>
        <v>231086</v>
      </c>
      <c r="G497" s="38">
        <f t="shared" si="196"/>
        <v>0</v>
      </c>
    </row>
    <row r="498" spans="1:7" s="10" customFormat="1" ht="37.5" customHeight="1" x14ac:dyDescent="0.25">
      <c r="A498" s="62" t="s">
        <v>167</v>
      </c>
      <c r="B498" s="24" t="s">
        <v>62</v>
      </c>
      <c r="C498" s="24" t="s">
        <v>53</v>
      </c>
      <c r="D498" s="29" t="s">
        <v>387</v>
      </c>
      <c r="E498" s="24" t="s">
        <v>166</v>
      </c>
      <c r="F498" s="25">
        <f>237124-6038</f>
        <v>231086</v>
      </c>
      <c r="G498" s="25"/>
    </row>
    <row r="499" spans="1:7" s="10" customFormat="1" ht="50.25" x14ac:dyDescent="0.3">
      <c r="A499" s="30" t="s">
        <v>155</v>
      </c>
      <c r="B499" s="24" t="s">
        <v>62</v>
      </c>
      <c r="C499" s="24" t="s">
        <v>53</v>
      </c>
      <c r="D499" s="29" t="s">
        <v>357</v>
      </c>
      <c r="E499" s="22"/>
      <c r="F499" s="25">
        <f t="shared" ref="F499:G503" si="197">F500</f>
        <v>846</v>
      </c>
      <c r="G499" s="25">
        <f t="shared" si="197"/>
        <v>0</v>
      </c>
    </row>
    <row r="500" spans="1:7" s="10" customFormat="1" ht="34.5" customHeight="1" x14ac:dyDescent="0.3">
      <c r="A500" s="30" t="s">
        <v>550</v>
      </c>
      <c r="B500" s="24" t="s">
        <v>62</v>
      </c>
      <c r="C500" s="24" t="s">
        <v>53</v>
      </c>
      <c r="D500" s="29" t="s">
        <v>467</v>
      </c>
      <c r="E500" s="22"/>
      <c r="F500" s="25">
        <f t="shared" si="197"/>
        <v>846</v>
      </c>
      <c r="G500" s="25">
        <f t="shared" si="197"/>
        <v>0</v>
      </c>
    </row>
    <row r="501" spans="1:7" s="10" customFormat="1" ht="21" customHeight="1" x14ac:dyDescent="0.3">
      <c r="A501" s="30" t="s">
        <v>78</v>
      </c>
      <c r="B501" s="24" t="s">
        <v>62</v>
      </c>
      <c r="C501" s="24" t="s">
        <v>53</v>
      </c>
      <c r="D501" s="29" t="s">
        <v>468</v>
      </c>
      <c r="E501" s="22"/>
      <c r="F501" s="25">
        <f t="shared" si="197"/>
        <v>846</v>
      </c>
      <c r="G501" s="25">
        <f t="shared" si="197"/>
        <v>0</v>
      </c>
    </row>
    <row r="502" spans="1:7" s="10" customFormat="1" ht="18.75" x14ac:dyDescent="0.3">
      <c r="A502" s="78" t="s">
        <v>120</v>
      </c>
      <c r="B502" s="24" t="s">
        <v>62</v>
      </c>
      <c r="C502" s="24" t="s">
        <v>53</v>
      </c>
      <c r="D502" s="29" t="s">
        <v>469</v>
      </c>
      <c r="E502" s="22"/>
      <c r="F502" s="25">
        <f t="shared" si="197"/>
        <v>846</v>
      </c>
      <c r="G502" s="25">
        <f t="shared" si="197"/>
        <v>0</v>
      </c>
    </row>
    <row r="503" spans="1:7" s="10" customFormat="1" ht="33" x14ac:dyDescent="0.25">
      <c r="A503" s="30" t="s">
        <v>425</v>
      </c>
      <c r="B503" s="24" t="s">
        <v>62</v>
      </c>
      <c r="C503" s="24" t="s">
        <v>53</v>
      </c>
      <c r="D503" s="29" t="s">
        <v>469</v>
      </c>
      <c r="E503" s="24" t="s">
        <v>80</v>
      </c>
      <c r="F503" s="25">
        <f t="shared" si="197"/>
        <v>846</v>
      </c>
      <c r="G503" s="25">
        <f t="shared" si="197"/>
        <v>0</v>
      </c>
    </row>
    <row r="504" spans="1:7" s="10" customFormat="1" ht="34.5" customHeight="1" x14ac:dyDescent="0.25">
      <c r="A504" s="62" t="s">
        <v>167</v>
      </c>
      <c r="B504" s="24" t="s">
        <v>62</v>
      </c>
      <c r="C504" s="24" t="s">
        <v>53</v>
      </c>
      <c r="D504" s="29" t="s">
        <v>469</v>
      </c>
      <c r="E504" s="24" t="s">
        <v>166</v>
      </c>
      <c r="F504" s="25">
        <v>846</v>
      </c>
      <c r="G504" s="25"/>
    </row>
    <row r="505" spans="1:7" s="10" customFormat="1" ht="49.5" x14ac:dyDescent="0.25">
      <c r="A505" s="30" t="s">
        <v>449</v>
      </c>
      <c r="B505" s="24" t="s">
        <v>62</v>
      </c>
      <c r="C505" s="24" t="s">
        <v>53</v>
      </c>
      <c r="D505" s="55" t="s">
        <v>388</v>
      </c>
      <c r="E505" s="24"/>
      <c r="F505" s="25">
        <f t="shared" ref="F505:G508" si="198">F506</f>
        <v>1341</v>
      </c>
      <c r="G505" s="25">
        <f t="shared" si="198"/>
        <v>0</v>
      </c>
    </row>
    <row r="506" spans="1:7" s="10" customFormat="1" ht="19.5" customHeight="1" x14ac:dyDescent="0.25">
      <c r="A506" s="72" t="s">
        <v>78</v>
      </c>
      <c r="B506" s="24" t="s">
        <v>62</v>
      </c>
      <c r="C506" s="24" t="s">
        <v>53</v>
      </c>
      <c r="D506" s="55" t="s">
        <v>389</v>
      </c>
      <c r="E506" s="24"/>
      <c r="F506" s="25">
        <f t="shared" si="198"/>
        <v>1341</v>
      </c>
      <c r="G506" s="25">
        <f t="shared" si="198"/>
        <v>0</v>
      </c>
    </row>
    <row r="507" spans="1:7" s="10" customFormat="1" ht="19.5" customHeight="1" x14ac:dyDescent="0.25">
      <c r="A507" s="78" t="s">
        <v>120</v>
      </c>
      <c r="B507" s="24" t="s">
        <v>62</v>
      </c>
      <c r="C507" s="24" t="s">
        <v>53</v>
      </c>
      <c r="D507" s="55" t="s">
        <v>390</v>
      </c>
      <c r="E507" s="24"/>
      <c r="F507" s="25">
        <f t="shared" si="198"/>
        <v>1341</v>
      </c>
      <c r="G507" s="25">
        <f t="shared" si="198"/>
        <v>0</v>
      </c>
    </row>
    <row r="508" spans="1:7" s="10" customFormat="1" ht="33" x14ac:dyDescent="0.25">
      <c r="A508" s="30" t="s">
        <v>425</v>
      </c>
      <c r="B508" s="24" t="s">
        <v>62</v>
      </c>
      <c r="C508" s="24" t="s">
        <v>53</v>
      </c>
      <c r="D508" s="55" t="s">
        <v>390</v>
      </c>
      <c r="E508" s="24" t="s">
        <v>80</v>
      </c>
      <c r="F508" s="25">
        <f t="shared" si="198"/>
        <v>1341</v>
      </c>
      <c r="G508" s="25">
        <f t="shared" si="198"/>
        <v>0</v>
      </c>
    </row>
    <row r="509" spans="1:7" s="10" customFormat="1" ht="35.25" customHeight="1" x14ac:dyDescent="0.25">
      <c r="A509" s="62" t="s">
        <v>167</v>
      </c>
      <c r="B509" s="24" t="s">
        <v>62</v>
      </c>
      <c r="C509" s="24" t="s">
        <v>53</v>
      </c>
      <c r="D509" s="55" t="s">
        <v>390</v>
      </c>
      <c r="E509" s="24" t="s">
        <v>166</v>
      </c>
      <c r="F509" s="25">
        <v>1341</v>
      </c>
      <c r="G509" s="25"/>
    </row>
    <row r="510" spans="1:7" s="10" customFormat="1" ht="49.5" x14ac:dyDescent="0.25">
      <c r="A510" s="59" t="s">
        <v>495</v>
      </c>
      <c r="B510" s="24" t="s">
        <v>62</v>
      </c>
      <c r="C510" s="24" t="s">
        <v>53</v>
      </c>
      <c r="D510" s="29" t="s">
        <v>380</v>
      </c>
      <c r="E510" s="24"/>
      <c r="F510" s="25">
        <f t="shared" ref="F510:G513" si="199">F511</f>
        <v>304367</v>
      </c>
      <c r="G510" s="25">
        <f t="shared" si="199"/>
        <v>0</v>
      </c>
    </row>
    <row r="511" spans="1:7" s="10" customFormat="1" ht="19.5" customHeight="1" x14ac:dyDescent="0.25">
      <c r="A511" s="72" t="s">
        <v>78</v>
      </c>
      <c r="B511" s="24" t="s">
        <v>62</v>
      </c>
      <c r="C511" s="24" t="s">
        <v>53</v>
      </c>
      <c r="D511" s="29" t="s">
        <v>381</v>
      </c>
      <c r="E511" s="24"/>
      <c r="F511" s="25">
        <f t="shared" si="199"/>
        <v>304367</v>
      </c>
      <c r="G511" s="25">
        <f t="shared" si="199"/>
        <v>0</v>
      </c>
    </row>
    <row r="512" spans="1:7" s="10" customFormat="1" ht="16.5" x14ac:dyDescent="0.25">
      <c r="A512" s="78" t="s">
        <v>120</v>
      </c>
      <c r="B512" s="24" t="s">
        <v>62</v>
      </c>
      <c r="C512" s="24" t="s">
        <v>53</v>
      </c>
      <c r="D512" s="29" t="s">
        <v>391</v>
      </c>
      <c r="E512" s="24"/>
      <c r="F512" s="25">
        <f t="shared" si="199"/>
        <v>304367</v>
      </c>
      <c r="G512" s="25">
        <f t="shared" si="199"/>
        <v>0</v>
      </c>
    </row>
    <row r="513" spans="1:7" s="10" customFormat="1" ht="33" x14ac:dyDescent="0.25">
      <c r="A513" s="30" t="s">
        <v>425</v>
      </c>
      <c r="B513" s="24" t="s">
        <v>62</v>
      </c>
      <c r="C513" s="24" t="s">
        <v>53</v>
      </c>
      <c r="D513" s="29" t="s">
        <v>391</v>
      </c>
      <c r="E513" s="24" t="s">
        <v>80</v>
      </c>
      <c r="F513" s="25">
        <f t="shared" si="199"/>
        <v>304367</v>
      </c>
      <c r="G513" s="25">
        <f t="shared" si="199"/>
        <v>0</v>
      </c>
    </row>
    <row r="514" spans="1:7" s="10" customFormat="1" ht="37.5" customHeight="1" x14ac:dyDescent="0.25">
      <c r="A514" s="62" t="s">
        <v>193</v>
      </c>
      <c r="B514" s="24" t="s">
        <v>62</v>
      </c>
      <c r="C514" s="24" t="s">
        <v>53</v>
      </c>
      <c r="D514" s="29" t="s">
        <v>391</v>
      </c>
      <c r="E514" s="24" t="s">
        <v>166</v>
      </c>
      <c r="F514" s="25">
        <v>304367</v>
      </c>
      <c r="G514" s="25"/>
    </row>
    <row r="515" spans="1:7" s="10" customFormat="1" ht="49.5" x14ac:dyDescent="0.25">
      <c r="A515" s="62" t="s">
        <v>472</v>
      </c>
      <c r="B515" s="24" t="s">
        <v>62</v>
      </c>
      <c r="C515" s="24" t="s">
        <v>53</v>
      </c>
      <c r="D515" s="24" t="s">
        <v>376</v>
      </c>
      <c r="E515" s="24"/>
      <c r="F515" s="25">
        <f>F516+F525</f>
        <v>95630</v>
      </c>
      <c r="G515" s="25">
        <f>G516+G525</f>
        <v>0</v>
      </c>
    </row>
    <row r="516" spans="1:7" s="10" customFormat="1" ht="19.5" customHeight="1" x14ac:dyDescent="0.25">
      <c r="A516" s="62" t="s">
        <v>78</v>
      </c>
      <c r="B516" s="24" t="s">
        <v>62</v>
      </c>
      <c r="C516" s="24" t="s">
        <v>53</v>
      </c>
      <c r="D516" s="24" t="s">
        <v>377</v>
      </c>
      <c r="E516" s="24"/>
      <c r="F516" s="25">
        <f>F520+F517</f>
        <v>78442</v>
      </c>
      <c r="G516" s="25">
        <f>G520</f>
        <v>0</v>
      </c>
    </row>
    <row r="517" spans="1:7" s="10" customFormat="1" ht="19.5" customHeight="1" x14ac:dyDescent="0.25">
      <c r="A517" s="30" t="s">
        <v>85</v>
      </c>
      <c r="B517" s="24" t="s">
        <v>62</v>
      </c>
      <c r="C517" s="24" t="s">
        <v>53</v>
      </c>
      <c r="D517" s="24" t="s">
        <v>690</v>
      </c>
      <c r="E517" s="24"/>
      <c r="F517" s="25">
        <f>F518</f>
        <v>8978</v>
      </c>
      <c r="G517" s="25"/>
    </row>
    <row r="518" spans="1:7" s="10" customFormat="1" ht="35.25" customHeight="1" x14ac:dyDescent="0.25">
      <c r="A518" s="30" t="s">
        <v>213</v>
      </c>
      <c r="B518" s="24" t="s">
        <v>62</v>
      </c>
      <c r="C518" s="24" t="s">
        <v>53</v>
      </c>
      <c r="D518" s="24" t="s">
        <v>690</v>
      </c>
      <c r="E518" s="24" t="s">
        <v>86</v>
      </c>
      <c r="F518" s="25">
        <f>F519</f>
        <v>8978</v>
      </c>
      <c r="G518" s="25"/>
    </row>
    <row r="519" spans="1:7" s="10" customFormat="1" ht="19.5" customHeight="1" x14ac:dyDescent="0.25">
      <c r="A519" s="30" t="s">
        <v>85</v>
      </c>
      <c r="B519" s="24" t="s">
        <v>62</v>
      </c>
      <c r="C519" s="24" t="s">
        <v>53</v>
      </c>
      <c r="D519" s="24" t="s">
        <v>690</v>
      </c>
      <c r="E519" s="24" t="s">
        <v>192</v>
      </c>
      <c r="F519" s="25">
        <v>8978</v>
      </c>
      <c r="G519" s="25"/>
    </row>
    <row r="520" spans="1:7" s="10" customFormat="1" ht="16.5" x14ac:dyDescent="0.25">
      <c r="A520" s="78" t="s">
        <v>120</v>
      </c>
      <c r="B520" s="24" t="s">
        <v>62</v>
      </c>
      <c r="C520" s="24" t="s">
        <v>53</v>
      </c>
      <c r="D520" s="24" t="s">
        <v>423</v>
      </c>
      <c r="E520" s="24"/>
      <c r="F520" s="25">
        <f t="shared" ref="F520:G520" si="200">F521+F523</f>
        <v>69464</v>
      </c>
      <c r="G520" s="25">
        <f t="shared" si="200"/>
        <v>0</v>
      </c>
    </row>
    <row r="521" spans="1:7" s="10" customFormat="1" ht="33" x14ac:dyDescent="0.25">
      <c r="A521" s="30" t="s">
        <v>425</v>
      </c>
      <c r="B521" s="24" t="s">
        <v>62</v>
      </c>
      <c r="C521" s="24" t="s">
        <v>53</v>
      </c>
      <c r="D521" s="24" t="s">
        <v>423</v>
      </c>
      <c r="E521" s="24" t="s">
        <v>80</v>
      </c>
      <c r="F521" s="25">
        <f t="shared" ref="F521:G521" si="201">F522</f>
        <v>26964</v>
      </c>
      <c r="G521" s="25">
        <f t="shared" si="201"/>
        <v>0</v>
      </c>
    </row>
    <row r="522" spans="1:7" s="10" customFormat="1" ht="36.75" customHeight="1" x14ac:dyDescent="0.25">
      <c r="A522" s="62" t="s">
        <v>193</v>
      </c>
      <c r="B522" s="24" t="s">
        <v>62</v>
      </c>
      <c r="C522" s="24" t="s">
        <v>53</v>
      </c>
      <c r="D522" s="24" t="s">
        <v>423</v>
      </c>
      <c r="E522" s="24" t="s">
        <v>166</v>
      </c>
      <c r="F522" s="25">
        <f>26879+85</f>
        <v>26964</v>
      </c>
      <c r="G522" s="25"/>
    </row>
    <row r="523" spans="1:7" s="10" customFormat="1" ht="22.5" customHeight="1" x14ac:dyDescent="0.25">
      <c r="A523" s="72" t="s">
        <v>99</v>
      </c>
      <c r="B523" s="24" t="s">
        <v>62</v>
      </c>
      <c r="C523" s="24" t="s">
        <v>53</v>
      </c>
      <c r="D523" s="24" t="s">
        <v>423</v>
      </c>
      <c r="E523" s="24" t="s">
        <v>100</v>
      </c>
      <c r="F523" s="25">
        <f t="shared" ref="F523:G523" si="202">F524</f>
        <v>42500</v>
      </c>
      <c r="G523" s="25">
        <f t="shared" si="202"/>
        <v>0</v>
      </c>
    </row>
    <row r="524" spans="1:7" s="10" customFormat="1" ht="70.5" customHeight="1" x14ac:dyDescent="0.25">
      <c r="A524" s="30" t="s">
        <v>424</v>
      </c>
      <c r="B524" s="24" t="s">
        <v>62</v>
      </c>
      <c r="C524" s="24" t="s">
        <v>53</v>
      </c>
      <c r="D524" s="24" t="s">
        <v>423</v>
      </c>
      <c r="E524" s="24" t="s">
        <v>191</v>
      </c>
      <c r="F524" s="25">
        <v>42500</v>
      </c>
      <c r="G524" s="25"/>
    </row>
    <row r="525" spans="1:7" s="10" customFormat="1" ht="82.5" x14ac:dyDescent="0.25">
      <c r="A525" s="30" t="s">
        <v>496</v>
      </c>
      <c r="B525" s="24" t="s">
        <v>62</v>
      </c>
      <c r="C525" s="24" t="s">
        <v>53</v>
      </c>
      <c r="D525" s="24" t="s">
        <v>498</v>
      </c>
      <c r="E525" s="24"/>
      <c r="F525" s="26">
        <f>F526</f>
        <v>17188</v>
      </c>
      <c r="G525" s="26">
        <f>G526</f>
        <v>0</v>
      </c>
    </row>
    <row r="526" spans="1:7" s="10" customFormat="1" ht="33" x14ac:dyDescent="0.25">
      <c r="A526" s="30" t="s">
        <v>213</v>
      </c>
      <c r="B526" s="24" t="s">
        <v>62</v>
      </c>
      <c r="C526" s="24" t="s">
        <v>53</v>
      </c>
      <c r="D526" s="24" t="s">
        <v>498</v>
      </c>
      <c r="E526" s="24" t="s">
        <v>86</v>
      </c>
      <c r="F526" s="26">
        <f t="shared" ref="F526:G526" si="203">F527</f>
        <v>17188</v>
      </c>
      <c r="G526" s="26">
        <f t="shared" si="203"/>
        <v>0</v>
      </c>
    </row>
    <row r="527" spans="1:7" s="10" customFormat="1" ht="16.5" x14ac:dyDescent="0.25">
      <c r="A527" s="30" t="s">
        <v>85</v>
      </c>
      <c r="B527" s="24" t="s">
        <v>62</v>
      </c>
      <c r="C527" s="24" t="s">
        <v>53</v>
      </c>
      <c r="D527" s="24" t="s">
        <v>498</v>
      </c>
      <c r="E527" s="24" t="s">
        <v>192</v>
      </c>
      <c r="F527" s="25">
        <f>26166-8978</f>
        <v>17188</v>
      </c>
      <c r="G527" s="25"/>
    </row>
    <row r="528" spans="1:7" s="10" customFormat="1" ht="33" x14ac:dyDescent="0.25">
      <c r="A528" s="30" t="s">
        <v>581</v>
      </c>
      <c r="B528" s="24" t="s">
        <v>62</v>
      </c>
      <c r="C528" s="24" t="s">
        <v>53</v>
      </c>
      <c r="D528" s="24" t="s">
        <v>582</v>
      </c>
      <c r="E528" s="24"/>
      <c r="F528" s="26">
        <f>F529+F534</f>
        <v>101766</v>
      </c>
      <c r="G528" s="26">
        <f>G529+G534</f>
        <v>66588</v>
      </c>
    </row>
    <row r="529" spans="1:7" s="10" customFormat="1" ht="33" x14ac:dyDescent="0.25">
      <c r="A529" s="30" t="s">
        <v>616</v>
      </c>
      <c r="B529" s="24" t="s">
        <v>62</v>
      </c>
      <c r="C529" s="24" t="s">
        <v>53</v>
      </c>
      <c r="D529" s="24" t="s">
        <v>584</v>
      </c>
      <c r="E529" s="24"/>
      <c r="F529" s="26">
        <f t="shared" ref="F529:G529" si="204">F530+F532</f>
        <v>85099</v>
      </c>
      <c r="G529" s="26">
        <f t="shared" si="204"/>
        <v>66588</v>
      </c>
    </row>
    <row r="530" spans="1:7" s="10" customFormat="1" ht="33" x14ac:dyDescent="0.25">
      <c r="A530" s="30" t="s">
        <v>425</v>
      </c>
      <c r="B530" s="24" t="s">
        <v>62</v>
      </c>
      <c r="C530" s="24" t="s">
        <v>53</v>
      </c>
      <c r="D530" s="24" t="s">
        <v>584</v>
      </c>
      <c r="E530" s="24" t="s">
        <v>80</v>
      </c>
      <c r="F530" s="26">
        <f t="shared" ref="F530" si="205">F531</f>
        <v>73987</v>
      </c>
      <c r="G530" s="26">
        <f t="shared" ref="G530" si="206">G531</f>
        <v>66588</v>
      </c>
    </row>
    <row r="531" spans="1:7" s="10" customFormat="1" ht="36.75" customHeight="1" x14ac:dyDescent="0.25">
      <c r="A531" s="30" t="s">
        <v>167</v>
      </c>
      <c r="B531" s="24" t="s">
        <v>62</v>
      </c>
      <c r="C531" s="24" t="s">
        <v>53</v>
      </c>
      <c r="D531" s="24" t="s">
        <v>584</v>
      </c>
      <c r="E531" s="24" t="s">
        <v>166</v>
      </c>
      <c r="F531" s="25">
        <v>73987</v>
      </c>
      <c r="G531" s="25">
        <v>66588</v>
      </c>
    </row>
    <row r="532" spans="1:7" s="10" customFormat="1" ht="16.5" x14ac:dyDescent="0.25">
      <c r="A532" s="30" t="s">
        <v>99</v>
      </c>
      <c r="B532" s="24" t="s">
        <v>62</v>
      </c>
      <c r="C532" s="24" t="s">
        <v>53</v>
      </c>
      <c r="D532" s="24" t="s">
        <v>584</v>
      </c>
      <c r="E532" s="24" t="s">
        <v>100</v>
      </c>
      <c r="F532" s="26">
        <f t="shared" ref="F532:G532" si="207">F533</f>
        <v>11112</v>
      </c>
      <c r="G532" s="26">
        <f t="shared" si="207"/>
        <v>0</v>
      </c>
    </row>
    <row r="533" spans="1:7" s="10" customFormat="1" ht="66" x14ac:dyDescent="0.25">
      <c r="A533" s="30" t="s">
        <v>424</v>
      </c>
      <c r="B533" s="24" t="s">
        <v>62</v>
      </c>
      <c r="C533" s="24" t="s">
        <v>53</v>
      </c>
      <c r="D533" s="24" t="s">
        <v>584</v>
      </c>
      <c r="E533" s="24" t="s">
        <v>191</v>
      </c>
      <c r="F533" s="25">
        <v>11112</v>
      </c>
      <c r="G533" s="25"/>
    </row>
    <row r="534" spans="1:7" s="10" customFormat="1" ht="66" x14ac:dyDescent="0.25">
      <c r="A534" s="30" t="s">
        <v>684</v>
      </c>
      <c r="B534" s="24" t="s">
        <v>62</v>
      </c>
      <c r="C534" s="24" t="s">
        <v>53</v>
      </c>
      <c r="D534" s="24" t="s">
        <v>683</v>
      </c>
      <c r="E534" s="24"/>
      <c r="F534" s="25">
        <f>F535</f>
        <v>16667</v>
      </c>
      <c r="G534" s="25">
        <f>G535</f>
        <v>0</v>
      </c>
    </row>
    <row r="535" spans="1:7" s="10" customFormat="1" ht="33" x14ac:dyDescent="0.25">
      <c r="A535" s="30" t="s">
        <v>425</v>
      </c>
      <c r="B535" s="24" t="s">
        <v>62</v>
      </c>
      <c r="C535" s="24" t="s">
        <v>53</v>
      </c>
      <c r="D535" s="24" t="s">
        <v>683</v>
      </c>
      <c r="E535" s="24" t="s">
        <v>80</v>
      </c>
      <c r="F535" s="26">
        <f t="shared" ref="F535:G535" si="208">F536</f>
        <v>16667</v>
      </c>
      <c r="G535" s="26">
        <f t="shared" si="208"/>
        <v>0</v>
      </c>
    </row>
    <row r="536" spans="1:7" s="10" customFormat="1" ht="49.5" x14ac:dyDescent="0.25">
      <c r="A536" s="30" t="s">
        <v>167</v>
      </c>
      <c r="B536" s="24" t="s">
        <v>62</v>
      </c>
      <c r="C536" s="24" t="s">
        <v>53</v>
      </c>
      <c r="D536" s="24" t="s">
        <v>683</v>
      </c>
      <c r="E536" s="24" t="s">
        <v>166</v>
      </c>
      <c r="F536" s="25">
        <v>16667</v>
      </c>
      <c r="G536" s="25"/>
    </row>
    <row r="537" spans="1:7" s="10" customFormat="1" ht="16.5" x14ac:dyDescent="0.25">
      <c r="A537" s="30" t="s">
        <v>81</v>
      </c>
      <c r="B537" s="24" t="s">
        <v>62</v>
      </c>
      <c r="C537" s="24" t="s">
        <v>53</v>
      </c>
      <c r="D537" s="29" t="s">
        <v>241</v>
      </c>
      <c r="E537" s="24"/>
      <c r="F537" s="25">
        <f t="shared" ref="F537:G540" si="209">F538</f>
        <v>2617</v>
      </c>
      <c r="G537" s="25">
        <f t="shared" si="209"/>
        <v>0</v>
      </c>
    </row>
    <row r="538" spans="1:7" s="8" customFormat="1" ht="21" customHeight="1" x14ac:dyDescent="0.25">
      <c r="A538" s="76" t="s">
        <v>78</v>
      </c>
      <c r="B538" s="24" t="s">
        <v>62</v>
      </c>
      <c r="C538" s="24" t="s">
        <v>53</v>
      </c>
      <c r="D538" s="24" t="s">
        <v>242</v>
      </c>
      <c r="E538" s="24"/>
      <c r="F538" s="25">
        <f>F539</f>
        <v>2617</v>
      </c>
      <c r="G538" s="25">
        <f>G539</f>
        <v>0</v>
      </c>
    </row>
    <row r="539" spans="1:7" s="8" customFormat="1" ht="16.5" x14ac:dyDescent="0.25">
      <c r="A539" s="30" t="s">
        <v>120</v>
      </c>
      <c r="B539" s="24" t="s">
        <v>62</v>
      </c>
      <c r="C539" s="24" t="s">
        <v>53</v>
      </c>
      <c r="D539" s="24" t="s">
        <v>392</v>
      </c>
      <c r="E539" s="24"/>
      <c r="F539" s="25">
        <f>F540</f>
        <v>2617</v>
      </c>
      <c r="G539" s="25">
        <f>G540</f>
        <v>0</v>
      </c>
    </row>
    <row r="540" spans="1:7" s="8" customFormat="1" ht="33" x14ac:dyDescent="0.25">
      <c r="A540" s="30" t="s">
        <v>425</v>
      </c>
      <c r="B540" s="24" t="s">
        <v>62</v>
      </c>
      <c r="C540" s="24" t="s">
        <v>53</v>
      </c>
      <c r="D540" s="24" t="s">
        <v>392</v>
      </c>
      <c r="E540" s="24" t="s">
        <v>80</v>
      </c>
      <c r="F540" s="25">
        <f t="shared" si="209"/>
        <v>2617</v>
      </c>
      <c r="G540" s="25">
        <f t="shared" si="209"/>
        <v>0</v>
      </c>
    </row>
    <row r="541" spans="1:7" s="8" customFormat="1" ht="38.25" customHeight="1" x14ac:dyDescent="0.25">
      <c r="A541" s="62" t="s">
        <v>167</v>
      </c>
      <c r="B541" s="24" t="s">
        <v>62</v>
      </c>
      <c r="C541" s="24" t="s">
        <v>53</v>
      </c>
      <c r="D541" s="24" t="s">
        <v>392</v>
      </c>
      <c r="E541" s="24" t="s">
        <v>166</v>
      </c>
      <c r="F541" s="25">
        <v>2617</v>
      </c>
      <c r="G541" s="25"/>
    </row>
    <row r="542" spans="1:7" s="8" customFormat="1" ht="16.5" customHeight="1" x14ac:dyDescent="0.25">
      <c r="A542" s="59"/>
      <c r="B542" s="24"/>
      <c r="C542" s="24"/>
      <c r="D542" s="24"/>
      <c r="E542" s="24"/>
      <c r="F542" s="79"/>
      <c r="G542" s="79"/>
    </row>
    <row r="543" spans="1:7" s="9" customFormat="1" ht="37.5" x14ac:dyDescent="0.3">
      <c r="A543" s="56" t="s">
        <v>32</v>
      </c>
      <c r="B543" s="22" t="s">
        <v>62</v>
      </c>
      <c r="C543" s="22" t="s">
        <v>62</v>
      </c>
      <c r="D543" s="61"/>
      <c r="E543" s="22"/>
      <c r="F543" s="27">
        <f>F553+F562+F567+F544+F549</f>
        <v>125917</v>
      </c>
      <c r="G543" s="27">
        <f>G553+G562+G567+G544+G549</f>
        <v>0</v>
      </c>
    </row>
    <row r="544" spans="1:7" s="9" customFormat="1" ht="49.5" hidden="1" x14ac:dyDescent="0.25">
      <c r="A544" s="78" t="s">
        <v>682</v>
      </c>
      <c r="B544" s="24" t="s">
        <v>62</v>
      </c>
      <c r="C544" s="24" t="s">
        <v>62</v>
      </c>
      <c r="D544" s="29" t="s">
        <v>432</v>
      </c>
      <c r="E544" s="24"/>
      <c r="F544" s="25">
        <f t="shared" ref="F544:G547" si="210">F545</f>
        <v>0</v>
      </c>
      <c r="G544" s="25">
        <f t="shared" si="210"/>
        <v>0</v>
      </c>
    </row>
    <row r="545" spans="1:7" s="9" customFormat="1" ht="33" hidden="1" x14ac:dyDescent="0.25">
      <c r="A545" s="78" t="s">
        <v>212</v>
      </c>
      <c r="B545" s="24" t="s">
        <v>62</v>
      </c>
      <c r="C545" s="24" t="s">
        <v>62</v>
      </c>
      <c r="D545" s="29" t="s">
        <v>679</v>
      </c>
      <c r="E545" s="24"/>
      <c r="F545" s="25">
        <f t="shared" si="210"/>
        <v>0</v>
      </c>
      <c r="G545" s="25">
        <f t="shared" si="210"/>
        <v>0</v>
      </c>
    </row>
    <row r="546" spans="1:7" s="9" customFormat="1" ht="49.5" hidden="1" x14ac:dyDescent="0.25">
      <c r="A546" s="78" t="s">
        <v>227</v>
      </c>
      <c r="B546" s="24" t="s">
        <v>62</v>
      </c>
      <c r="C546" s="24" t="s">
        <v>62</v>
      </c>
      <c r="D546" s="29" t="s">
        <v>680</v>
      </c>
      <c r="E546" s="24"/>
      <c r="F546" s="25">
        <f t="shared" si="210"/>
        <v>0</v>
      </c>
      <c r="G546" s="25">
        <f t="shared" si="210"/>
        <v>0</v>
      </c>
    </row>
    <row r="547" spans="1:7" s="9" customFormat="1" ht="49.5" hidden="1" x14ac:dyDescent="0.25">
      <c r="A547" s="72" t="s">
        <v>83</v>
      </c>
      <c r="B547" s="24" t="s">
        <v>62</v>
      </c>
      <c r="C547" s="24" t="s">
        <v>62</v>
      </c>
      <c r="D547" s="29" t="s">
        <v>680</v>
      </c>
      <c r="E547" s="24" t="s">
        <v>84</v>
      </c>
      <c r="F547" s="25">
        <f t="shared" si="210"/>
        <v>0</v>
      </c>
      <c r="G547" s="25">
        <f t="shared" si="210"/>
        <v>0</v>
      </c>
    </row>
    <row r="548" spans="1:7" s="9" customFormat="1" ht="16.5" hidden="1" x14ac:dyDescent="0.25">
      <c r="A548" s="30" t="s">
        <v>175</v>
      </c>
      <c r="B548" s="24" t="s">
        <v>62</v>
      </c>
      <c r="C548" s="24" t="s">
        <v>62</v>
      </c>
      <c r="D548" s="29" t="s">
        <v>680</v>
      </c>
      <c r="E548" s="24" t="s">
        <v>174</v>
      </c>
      <c r="F548" s="25">
        <f>100-100</f>
        <v>0</v>
      </c>
      <c r="G548" s="25"/>
    </row>
    <row r="549" spans="1:7" s="9" customFormat="1" ht="99" x14ac:dyDescent="0.25">
      <c r="A549" s="30" t="s">
        <v>202</v>
      </c>
      <c r="B549" s="24" t="s">
        <v>62</v>
      </c>
      <c r="C549" s="24" t="s">
        <v>62</v>
      </c>
      <c r="D549" s="29" t="s">
        <v>287</v>
      </c>
      <c r="E549" s="24"/>
      <c r="F549" s="25">
        <f t="shared" ref="F549:G551" si="211">F550</f>
        <v>1785</v>
      </c>
      <c r="G549" s="25">
        <f t="shared" si="211"/>
        <v>0</v>
      </c>
    </row>
    <row r="550" spans="1:7" s="9" customFormat="1" ht="33" x14ac:dyDescent="0.25">
      <c r="A550" s="78" t="s">
        <v>212</v>
      </c>
      <c r="B550" s="24" t="s">
        <v>62</v>
      </c>
      <c r="C550" s="24" t="s">
        <v>62</v>
      </c>
      <c r="D550" s="29" t="s">
        <v>299</v>
      </c>
      <c r="E550" s="24"/>
      <c r="F550" s="25">
        <f t="shared" si="211"/>
        <v>1785</v>
      </c>
      <c r="G550" s="25">
        <f t="shared" si="211"/>
        <v>0</v>
      </c>
    </row>
    <row r="551" spans="1:7" s="9" customFormat="1" ht="49.5" x14ac:dyDescent="0.25">
      <c r="A551" s="72" t="s">
        <v>83</v>
      </c>
      <c r="B551" s="24" t="s">
        <v>62</v>
      </c>
      <c r="C551" s="24" t="s">
        <v>62</v>
      </c>
      <c r="D551" s="29" t="s">
        <v>685</v>
      </c>
      <c r="E551" s="24" t="s">
        <v>84</v>
      </c>
      <c r="F551" s="25">
        <f t="shared" si="211"/>
        <v>1785</v>
      </c>
      <c r="G551" s="25">
        <f t="shared" si="211"/>
        <v>0</v>
      </c>
    </row>
    <row r="552" spans="1:7" s="9" customFormat="1" ht="16.5" x14ac:dyDescent="0.25">
      <c r="A552" s="30" t="s">
        <v>175</v>
      </c>
      <c r="B552" s="24" t="s">
        <v>62</v>
      </c>
      <c r="C552" s="24" t="s">
        <v>62</v>
      </c>
      <c r="D552" s="29" t="s">
        <v>685</v>
      </c>
      <c r="E552" s="24" t="s">
        <v>174</v>
      </c>
      <c r="F552" s="25">
        <v>1785</v>
      </c>
      <c r="G552" s="25"/>
    </row>
    <row r="553" spans="1:7" s="9" customFormat="1" ht="33" x14ac:dyDescent="0.25">
      <c r="A553" s="78" t="s">
        <v>431</v>
      </c>
      <c r="B553" s="24" t="s">
        <v>62</v>
      </c>
      <c r="C553" s="24" t="s">
        <v>62</v>
      </c>
      <c r="D553" s="29" t="s">
        <v>385</v>
      </c>
      <c r="E553" s="24"/>
      <c r="F553" s="38">
        <f t="shared" ref="F553:G553" si="212">F554+F558</f>
        <v>122886</v>
      </c>
      <c r="G553" s="38">
        <f t="shared" si="212"/>
        <v>0</v>
      </c>
    </row>
    <row r="554" spans="1:7" s="9" customFormat="1" ht="33" x14ac:dyDescent="0.25">
      <c r="A554" s="72" t="s">
        <v>212</v>
      </c>
      <c r="B554" s="24" t="s">
        <v>62</v>
      </c>
      <c r="C554" s="24" t="s">
        <v>62</v>
      </c>
      <c r="D554" s="29" t="s">
        <v>393</v>
      </c>
      <c r="E554" s="24"/>
      <c r="F554" s="38">
        <f t="shared" ref="F554:G556" si="213">F555</f>
        <v>122865</v>
      </c>
      <c r="G554" s="38">
        <f t="shared" si="213"/>
        <v>0</v>
      </c>
    </row>
    <row r="555" spans="1:7" s="9" customFormat="1" ht="49.5" x14ac:dyDescent="0.25">
      <c r="A555" s="72" t="s">
        <v>124</v>
      </c>
      <c r="B555" s="24" t="s">
        <v>62</v>
      </c>
      <c r="C555" s="24" t="s">
        <v>62</v>
      </c>
      <c r="D555" s="29" t="s">
        <v>394</v>
      </c>
      <c r="E555" s="24"/>
      <c r="F555" s="38">
        <f t="shared" si="213"/>
        <v>122865</v>
      </c>
      <c r="G555" s="38">
        <f t="shared" si="213"/>
        <v>0</v>
      </c>
    </row>
    <row r="556" spans="1:7" s="9" customFormat="1" ht="37.5" customHeight="1" x14ac:dyDescent="0.25">
      <c r="A556" s="72" t="s">
        <v>83</v>
      </c>
      <c r="B556" s="24" t="s">
        <v>62</v>
      </c>
      <c r="C556" s="24" t="s">
        <v>62</v>
      </c>
      <c r="D556" s="29" t="s">
        <v>394</v>
      </c>
      <c r="E556" s="24" t="s">
        <v>84</v>
      </c>
      <c r="F556" s="38">
        <f t="shared" si="213"/>
        <v>122865</v>
      </c>
      <c r="G556" s="38">
        <f t="shared" si="213"/>
        <v>0</v>
      </c>
    </row>
    <row r="557" spans="1:7" s="9" customFormat="1" ht="16.5" x14ac:dyDescent="0.25">
      <c r="A557" s="30" t="s">
        <v>175</v>
      </c>
      <c r="B557" s="24" t="s">
        <v>62</v>
      </c>
      <c r="C557" s="24" t="s">
        <v>62</v>
      </c>
      <c r="D557" s="29" t="s">
        <v>394</v>
      </c>
      <c r="E557" s="24" t="s">
        <v>174</v>
      </c>
      <c r="F557" s="25">
        <f>113097+9768</f>
        <v>122865</v>
      </c>
      <c r="G557" s="25"/>
    </row>
    <row r="558" spans="1:7" s="9" customFormat="1" ht="24" customHeight="1" x14ac:dyDescent="0.25">
      <c r="A558" s="76" t="s">
        <v>78</v>
      </c>
      <c r="B558" s="24" t="s">
        <v>62</v>
      </c>
      <c r="C558" s="24" t="s">
        <v>62</v>
      </c>
      <c r="D558" s="29" t="s">
        <v>386</v>
      </c>
      <c r="E558" s="24"/>
      <c r="F558" s="38">
        <f t="shared" ref="F558:G560" si="214">F559</f>
        <v>21</v>
      </c>
      <c r="G558" s="38">
        <f t="shared" si="214"/>
        <v>0</v>
      </c>
    </row>
    <row r="559" spans="1:7" s="9" customFormat="1" ht="49.5" x14ac:dyDescent="0.25">
      <c r="A559" s="72" t="s">
        <v>198</v>
      </c>
      <c r="B559" s="24" t="s">
        <v>62</v>
      </c>
      <c r="C559" s="24" t="s">
        <v>62</v>
      </c>
      <c r="D559" s="29" t="s">
        <v>395</v>
      </c>
      <c r="E559" s="24"/>
      <c r="F559" s="38">
        <f t="shared" si="214"/>
        <v>21</v>
      </c>
      <c r="G559" s="38">
        <f t="shared" si="214"/>
        <v>0</v>
      </c>
    </row>
    <row r="560" spans="1:7" s="9" customFormat="1" ht="39.75" customHeight="1" x14ac:dyDescent="0.25">
      <c r="A560" s="72" t="s">
        <v>83</v>
      </c>
      <c r="B560" s="24" t="s">
        <v>62</v>
      </c>
      <c r="C560" s="24" t="s">
        <v>62</v>
      </c>
      <c r="D560" s="29" t="s">
        <v>395</v>
      </c>
      <c r="E560" s="24" t="s">
        <v>84</v>
      </c>
      <c r="F560" s="38">
        <f t="shared" si="214"/>
        <v>21</v>
      </c>
      <c r="G560" s="38">
        <f t="shared" si="214"/>
        <v>0</v>
      </c>
    </row>
    <row r="561" spans="1:7" s="9" customFormat="1" ht="16.5" x14ac:dyDescent="0.25">
      <c r="A561" s="30" t="s">
        <v>175</v>
      </c>
      <c r="B561" s="24" t="s">
        <v>62</v>
      </c>
      <c r="C561" s="24" t="s">
        <v>62</v>
      </c>
      <c r="D561" s="29" t="s">
        <v>395</v>
      </c>
      <c r="E561" s="24" t="s">
        <v>174</v>
      </c>
      <c r="F561" s="25">
        <v>21</v>
      </c>
      <c r="G561" s="25"/>
    </row>
    <row r="562" spans="1:7" s="9" customFormat="1" ht="49.5" x14ac:dyDescent="0.25">
      <c r="A562" s="30" t="s">
        <v>671</v>
      </c>
      <c r="B562" s="24" t="s">
        <v>62</v>
      </c>
      <c r="C562" s="24" t="s">
        <v>62</v>
      </c>
      <c r="D562" s="29" t="s">
        <v>365</v>
      </c>
      <c r="E562" s="24"/>
      <c r="F562" s="25">
        <f t="shared" ref="F562:G565" si="215">F563</f>
        <v>166</v>
      </c>
      <c r="G562" s="25">
        <f t="shared" si="215"/>
        <v>0</v>
      </c>
    </row>
    <row r="563" spans="1:7" s="9" customFormat="1" ht="33" x14ac:dyDescent="0.25">
      <c r="A563" s="30" t="s">
        <v>212</v>
      </c>
      <c r="B563" s="24" t="s">
        <v>62</v>
      </c>
      <c r="C563" s="24" t="s">
        <v>62</v>
      </c>
      <c r="D563" s="29" t="s">
        <v>396</v>
      </c>
      <c r="E563" s="24"/>
      <c r="F563" s="25">
        <f t="shared" si="215"/>
        <v>166</v>
      </c>
      <c r="G563" s="25">
        <f t="shared" si="215"/>
        <v>0</v>
      </c>
    </row>
    <row r="564" spans="1:7" s="9" customFormat="1" ht="49.5" x14ac:dyDescent="0.25">
      <c r="A564" s="30" t="s">
        <v>227</v>
      </c>
      <c r="B564" s="24" t="s">
        <v>62</v>
      </c>
      <c r="C564" s="24" t="s">
        <v>62</v>
      </c>
      <c r="D564" s="29" t="s">
        <v>397</v>
      </c>
      <c r="E564" s="24"/>
      <c r="F564" s="25">
        <f t="shared" si="215"/>
        <v>166</v>
      </c>
      <c r="G564" s="25">
        <f t="shared" si="215"/>
        <v>0</v>
      </c>
    </row>
    <row r="565" spans="1:7" s="9" customFormat="1" ht="38.25" customHeight="1" x14ac:dyDescent="0.25">
      <c r="A565" s="30" t="s">
        <v>83</v>
      </c>
      <c r="B565" s="24" t="s">
        <v>62</v>
      </c>
      <c r="C565" s="24" t="s">
        <v>62</v>
      </c>
      <c r="D565" s="29" t="s">
        <v>397</v>
      </c>
      <c r="E565" s="24" t="s">
        <v>84</v>
      </c>
      <c r="F565" s="25">
        <f t="shared" si="215"/>
        <v>166</v>
      </c>
      <c r="G565" s="25">
        <f t="shared" si="215"/>
        <v>0</v>
      </c>
    </row>
    <row r="566" spans="1:7" s="9" customFormat="1" ht="16.5" x14ac:dyDescent="0.25">
      <c r="A566" s="30" t="s">
        <v>175</v>
      </c>
      <c r="B566" s="24" t="s">
        <v>62</v>
      </c>
      <c r="C566" s="24" t="s">
        <v>62</v>
      </c>
      <c r="D566" s="29" t="s">
        <v>397</v>
      </c>
      <c r="E566" s="24" t="s">
        <v>174</v>
      </c>
      <c r="F566" s="25">
        <v>166</v>
      </c>
      <c r="G566" s="25"/>
    </row>
    <row r="567" spans="1:7" s="9" customFormat="1" ht="49.5" x14ac:dyDescent="0.25">
      <c r="A567" s="76" t="s">
        <v>495</v>
      </c>
      <c r="B567" s="24" t="s">
        <v>62</v>
      </c>
      <c r="C567" s="24" t="s">
        <v>62</v>
      </c>
      <c r="D567" s="29" t="s">
        <v>380</v>
      </c>
      <c r="E567" s="24"/>
      <c r="F567" s="25">
        <f t="shared" ref="F567:G570" si="216">F568</f>
        <v>1080</v>
      </c>
      <c r="G567" s="25">
        <f t="shared" si="216"/>
        <v>0</v>
      </c>
    </row>
    <row r="568" spans="1:7" s="9" customFormat="1" ht="33" x14ac:dyDescent="0.25">
      <c r="A568" s="30" t="s">
        <v>212</v>
      </c>
      <c r="B568" s="24" t="s">
        <v>62</v>
      </c>
      <c r="C568" s="24" t="s">
        <v>62</v>
      </c>
      <c r="D568" s="29" t="s">
        <v>398</v>
      </c>
      <c r="E568" s="24"/>
      <c r="F568" s="25">
        <f t="shared" si="216"/>
        <v>1080</v>
      </c>
      <c r="G568" s="25">
        <f t="shared" si="216"/>
        <v>0</v>
      </c>
    </row>
    <row r="569" spans="1:7" s="9" customFormat="1" ht="49.5" x14ac:dyDescent="0.25">
      <c r="A569" s="30" t="s">
        <v>227</v>
      </c>
      <c r="B569" s="24" t="s">
        <v>62</v>
      </c>
      <c r="C569" s="24" t="s">
        <v>62</v>
      </c>
      <c r="D569" s="29" t="s">
        <v>399</v>
      </c>
      <c r="E569" s="24"/>
      <c r="F569" s="25">
        <f t="shared" si="216"/>
        <v>1080</v>
      </c>
      <c r="G569" s="25">
        <f t="shared" si="216"/>
        <v>0</v>
      </c>
    </row>
    <row r="570" spans="1:7" s="9" customFormat="1" ht="35.25" customHeight="1" x14ac:dyDescent="0.25">
      <c r="A570" s="30" t="s">
        <v>83</v>
      </c>
      <c r="B570" s="24" t="s">
        <v>62</v>
      </c>
      <c r="C570" s="24" t="s">
        <v>62</v>
      </c>
      <c r="D570" s="29" t="s">
        <v>399</v>
      </c>
      <c r="E570" s="24" t="s">
        <v>84</v>
      </c>
      <c r="F570" s="25">
        <f t="shared" si="216"/>
        <v>1080</v>
      </c>
      <c r="G570" s="25">
        <f t="shared" si="216"/>
        <v>0</v>
      </c>
    </row>
    <row r="571" spans="1:7" s="9" customFormat="1" ht="16.5" x14ac:dyDescent="0.25">
      <c r="A571" s="30" t="s">
        <v>175</v>
      </c>
      <c r="B571" s="24" t="s">
        <v>62</v>
      </c>
      <c r="C571" s="24" t="s">
        <v>62</v>
      </c>
      <c r="D571" s="29" t="s">
        <v>399</v>
      </c>
      <c r="E571" s="24" t="s">
        <v>174</v>
      </c>
      <c r="F571" s="25">
        <v>1080</v>
      </c>
      <c r="G571" s="25"/>
    </row>
    <row r="572" spans="1:7" x14ac:dyDescent="0.25">
      <c r="A572" s="67"/>
      <c r="B572" s="31"/>
      <c r="C572" s="31"/>
      <c r="D572" s="68"/>
      <c r="E572" s="31"/>
      <c r="F572" s="18"/>
      <c r="G572" s="18"/>
    </row>
    <row r="573" spans="1:7" s="5" customFormat="1" ht="20.25" x14ac:dyDescent="0.3">
      <c r="A573" s="47" t="s">
        <v>33</v>
      </c>
      <c r="B573" s="19" t="s">
        <v>34</v>
      </c>
      <c r="C573" s="19"/>
      <c r="D573" s="20"/>
      <c r="E573" s="19"/>
      <c r="F573" s="33">
        <f t="shared" ref="F573:G573" si="217">F575+F582</f>
        <v>11045</v>
      </c>
      <c r="G573" s="33">
        <f t="shared" si="217"/>
        <v>0</v>
      </c>
    </row>
    <row r="574" spans="1:7" s="5" customFormat="1" ht="20.25" x14ac:dyDescent="0.3">
      <c r="A574" s="47"/>
      <c r="B574" s="19"/>
      <c r="C574" s="19"/>
      <c r="D574" s="20"/>
      <c r="E574" s="19"/>
      <c r="F574" s="80"/>
      <c r="G574" s="80"/>
    </row>
    <row r="575" spans="1:7" s="5" customFormat="1" ht="37.5" x14ac:dyDescent="0.3">
      <c r="A575" s="56" t="s">
        <v>71</v>
      </c>
      <c r="B575" s="22" t="s">
        <v>60</v>
      </c>
      <c r="C575" s="22" t="s">
        <v>51</v>
      </c>
      <c r="D575" s="20"/>
      <c r="E575" s="19"/>
      <c r="F575" s="23">
        <f t="shared" ref="F575:G579" si="218">F576</f>
        <v>50</v>
      </c>
      <c r="G575" s="23">
        <f t="shared" si="218"/>
        <v>0</v>
      </c>
    </row>
    <row r="576" spans="1:7" s="5" customFormat="1" ht="50.25" x14ac:dyDescent="0.3">
      <c r="A576" s="30" t="s">
        <v>449</v>
      </c>
      <c r="B576" s="81" t="s">
        <v>60</v>
      </c>
      <c r="C576" s="81" t="s">
        <v>51</v>
      </c>
      <c r="D576" s="55" t="s">
        <v>388</v>
      </c>
      <c r="E576" s="24"/>
      <c r="F576" s="25">
        <f t="shared" si="218"/>
        <v>50</v>
      </c>
      <c r="G576" s="25">
        <f t="shared" si="218"/>
        <v>0</v>
      </c>
    </row>
    <row r="577" spans="1:8" s="5" customFormat="1" ht="24" customHeight="1" x14ac:dyDescent="0.3">
      <c r="A577" s="72" t="s">
        <v>78</v>
      </c>
      <c r="B577" s="81" t="s">
        <v>60</v>
      </c>
      <c r="C577" s="81" t="s">
        <v>51</v>
      </c>
      <c r="D577" s="55" t="s">
        <v>389</v>
      </c>
      <c r="E577" s="24"/>
      <c r="F577" s="25">
        <f t="shared" si="218"/>
        <v>50</v>
      </c>
      <c r="G577" s="25">
        <f t="shared" si="218"/>
        <v>0</v>
      </c>
    </row>
    <row r="578" spans="1:8" s="5" customFormat="1" ht="33.75" x14ac:dyDescent="0.3">
      <c r="A578" s="30" t="s">
        <v>125</v>
      </c>
      <c r="B578" s="81" t="s">
        <v>60</v>
      </c>
      <c r="C578" s="81" t="s">
        <v>51</v>
      </c>
      <c r="D578" s="55" t="s">
        <v>400</v>
      </c>
      <c r="E578" s="24"/>
      <c r="F578" s="25">
        <f t="shared" si="218"/>
        <v>50</v>
      </c>
      <c r="G578" s="25">
        <f t="shared" si="218"/>
        <v>0</v>
      </c>
    </row>
    <row r="579" spans="1:8" s="5" customFormat="1" ht="33.75" x14ac:dyDescent="0.3">
      <c r="A579" s="30" t="s">
        <v>425</v>
      </c>
      <c r="B579" s="81" t="s">
        <v>60</v>
      </c>
      <c r="C579" s="81" t="s">
        <v>51</v>
      </c>
      <c r="D579" s="55" t="s">
        <v>400</v>
      </c>
      <c r="E579" s="24" t="s">
        <v>80</v>
      </c>
      <c r="F579" s="25">
        <f t="shared" si="218"/>
        <v>50</v>
      </c>
      <c r="G579" s="25">
        <f t="shared" si="218"/>
        <v>0</v>
      </c>
    </row>
    <row r="580" spans="1:8" s="5" customFormat="1" ht="39" customHeight="1" x14ac:dyDescent="0.3">
      <c r="A580" s="62" t="s">
        <v>167</v>
      </c>
      <c r="B580" s="81" t="s">
        <v>60</v>
      </c>
      <c r="C580" s="81" t="s">
        <v>51</v>
      </c>
      <c r="D580" s="55" t="s">
        <v>400</v>
      </c>
      <c r="E580" s="24" t="s">
        <v>166</v>
      </c>
      <c r="F580" s="25">
        <v>50</v>
      </c>
      <c r="G580" s="25"/>
    </row>
    <row r="581" spans="1:8" s="5" customFormat="1" ht="20.25" x14ac:dyDescent="0.3">
      <c r="A581" s="30"/>
      <c r="B581" s="24"/>
      <c r="C581" s="24"/>
      <c r="D581" s="24"/>
      <c r="E581" s="24"/>
      <c r="F581" s="39"/>
      <c r="G581" s="39"/>
    </row>
    <row r="582" spans="1:8" s="7" customFormat="1" ht="37.5" x14ac:dyDescent="0.3">
      <c r="A582" s="56" t="s">
        <v>64</v>
      </c>
      <c r="B582" s="22" t="s">
        <v>60</v>
      </c>
      <c r="C582" s="22" t="s">
        <v>62</v>
      </c>
      <c r="D582" s="61"/>
      <c r="E582" s="22"/>
      <c r="F582" s="23">
        <f t="shared" ref="F582:G586" si="219">F583</f>
        <v>10995</v>
      </c>
      <c r="G582" s="23">
        <f t="shared" si="219"/>
        <v>0</v>
      </c>
    </row>
    <row r="583" spans="1:8" s="9" customFormat="1" ht="54" customHeight="1" x14ac:dyDescent="0.25">
      <c r="A583" s="30" t="s">
        <v>449</v>
      </c>
      <c r="B583" s="24" t="s">
        <v>60</v>
      </c>
      <c r="C583" s="24" t="s">
        <v>62</v>
      </c>
      <c r="D583" s="24" t="s">
        <v>388</v>
      </c>
      <c r="E583" s="24" t="s">
        <v>500</v>
      </c>
      <c r="F583" s="26">
        <f t="shared" si="219"/>
        <v>10995</v>
      </c>
      <c r="G583" s="26">
        <f t="shared" si="219"/>
        <v>0</v>
      </c>
    </row>
    <row r="584" spans="1:8" s="9" customFormat="1" ht="21" customHeight="1" x14ac:dyDescent="0.25">
      <c r="A584" s="72" t="s">
        <v>78</v>
      </c>
      <c r="B584" s="24" t="s">
        <v>60</v>
      </c>
      <c r="C584" s="24" t="s">
        <v>62</v>
      </c>
      <c r="D584" s="24" t="s">
        <v>389</v>
      </c>
      <c r="E584" s="24"/>
      <c r="F584" s="26">
        <f t="shared" si="219"/>
        <v>10995</v>
      </c>
      <c r="G584" s="25">
        <f t="shared" si="219"/>
        <v>0</v>
      </c>
    </row>
    <row r="585" spans="1:8" s="9" customFormat="1" ht="33" x14ac:dyDescent="0.25">
      <c r="A585" s="72" t="s">
        <v>126</v>
      </c>
      <c r="B585" s="24" t="s">
        <v>60</v>
      </c>
      <c r="C585" s="24" t="s">
        <v>62</v>
      </c>
      <c r="D585" s="24" t="s">
        <v>501</v>
      </c>
      <c r="E585" s="24"/>
      <c r="F585" s="26">
        <f t="shared" si="219"/>
        <v>10995</v>
      </c>
      <c r="G585" s="25">
        <f t="shared" si="219"/>
        <v>0</v>
      </c>
    </row>
    <row r="586" spans="1:8" s="9" customFormat="1" ht="33" x14ac:dyDescent="0.25">
      <c r="A586" s="30" t="s">
        <v>425</v>
      </c>
      <c r="B586" s="24" t="s">
        <v>60</v>
      </c>
      <c r="C586" s="24" t="s">
        <v>62</v>
      </c>
      <c r="D586" s="24" t="s">
        <v>501</v>
      </c>
      <c r="E586" s="24" t="s">
        <v>80</v>
      </c>
      <c r="F586" s="26">
        <f t="shared" si="219"/>
        <v>10995</v>
      </c>
      <c r="G586" s="25">
        <f t="shared" si="219"/>
        <v>0</v>
      </c>
    </row>
    <row r="587" spans="1:8" s="9" customFormat="1" ht="38.25" customHeight="1" x14ac:dyDescent="0.25">
      <c r="A587" s="62" t="s">
        <v>167</v>
      </c>
      <c r="B587" s="24" t="s">
        <v>60</v>
      </c>
      <c r="C587" s="24" t="s">
        <v>62</v>
      </c>
      <c r="D587" s="24" t="s">
        <v>501</v>
      </c>
      <c r="E587" s="24" t="s">
        <v>166</v>
      </c>
      <c r="F587" s="25">
        <f>4294+6701</f>
        <v>10995</v>
      </c>
      <c r="G587" s="25"/>
    </row>
    <row r="588" spans="1:8" ht="15" customHeight="1" x14ac:dyDescent="0.2">
      <c r="A588" s="82"/>
      <c r="B588" s="83"/>
      <c r="C588" s="83"/>
      <c r="D588" s="83"/>
      <c r="E588" s="84"/>
      <c r="F588" s="18"/>
      <c r="G588" s="18"/>
    </row>
    <row r="589" spans="1:8" s="5" customFormat="1" ht="20.25" x14ac:dyDescent="0.3">
      <c r="A589" s="47" t="s">
        <v>35</v>
      </c>
      <c r="B589" s="19" t="s">
        <v>36</v>
      </c>
      <c r="C589" s="19"/>
      <c r="D589" s="20"/>
      <c r="E589" s="19"/>
      <c r="F589" s="85">
        <f>F591+F632+F678+F737+F744+F755+F769</f>
        <v>3150933</v>
      </c>
      <c r="G589" s="85">
        <f>G591+G632+G678+G737+G744+G755+G769</f>
        <v>274137</v>
      </c>
      <c r="H589" s="114">
        <f>F589-G589</f>
        <v>2876796</v>
      </c>
    </row>
    <row r="590" spans="1:8" s="5" customFormat="1" ht="15.75" customHeight="1" x14ac:dyDescent="0.3">
      <c r="A590" s="47"/>
      <c r="B590" s="19"/>
      <c r="C590" s="19"/>
      <c r="D590" s="20"/>
      <c r="E590" s="19"/>
      <c r="F590" s="80"/>
      <c r="G590" s="80"/>
    </row>
    <row r="591" spans="1:8" s="5" customFormat="1" ht="20.25" x14ac:dyDescent="0.3">
      <c r="A591" s="56" t="s">
        <v>37</v>
      </c>
      <c r="B591" s="22" t="s">
        <v>56</v>
      </c>
      <c r="C591" s="22" t="s">
        <v>50</v>
      </c>
      <c r="D591" s="61"/>
      <c r="E591" s="22"/>
      <c r="F591" s="27">
        <f>F592+F626</f>
        <v>1162039</v>
      </c>
      <c r="G591" s="27">
        <f>G592</f>
        <v>0</v>
      </c>
    </row>
    <row r="592" spans="1:8" s="5" customFormat="1" ht="50.25" x14ac:dyDescent="0.3">
      <c r="A592" s="30" t="s">
        <v>460</v>
      </c>
      <c r="B592" s="24" t="s">
        <v>56</v>
      </c>
      <c r="C592" s="24" t="s">
        <v>50</v>
      </c>
      <c r="D592" s="29" t="s">
        <v>301</v>
      </c>
      <c r="E592" s="24"/>
      <c r="F592" s="25">
        <f>F593+F598+F603+F623+F607+F616+F620</f>
        <v>1161829</v>
      </c>
      <c r="G592" s="25">
        <f>G593+G598+G603+G623+G607+G616+G620</f>
        <v>0</v>
      </c>
    </row>
    <row r="593" spans="1:7" s="5" customFormat="1" ht="33.75" x14ac:dyDescent="0.3">
      <c r="A593" s="72" t="s">
        <v>212</v>
      </c>
      <c r="B593" s="24" t="s">
        <v>56</v>
      </c>
      <c r="C593" s="24" t="s">
        <v>50</v>
      </c>
      <c r="D593" s="29" t="s">
        <v>302</v>
      </c>
      <c r="E593" s="24"/>
      <c r="F593" s="25">
        <f t="shared" ref="F593:G594" si="220">F594</f>
        <v>732905</v>
      </c>
      <c r="G593" s="25">
        <f t="shared" si="220"/>
        <v>0</v>
      </c>
    </row>
    <row r="594" spans="1:7" s="5" customFormat="1" ht="20.25" x14ac:dyDescent="0.3">
      <c r="A594" s="59" t="s">
        <v>106</v>
      </c>
      <c r="B594" s="24" t="s">
        <v>56</v>
      </c>
      <c r="C594" s="24" t="s">
        <v>50</v>
      </c>
      <c r="D594" s="29" t="s">
        <v>303</v>
      </c>
      <c r="E594" s="24"/>
      <c r="F594" s="25">
        <f t="shared" si="220"/>
        <v>732905</v>
      </c>
      <c r="G594" s="25">
        <f t="shared" si="220"/>
        <v>0</v>
      </c>
    </row>
    <row r="595" spans="1:7" s="5" customFormat="1" ht="39" customHeight="1" x14ac:dyDescent="0.3">
      <c r="A595" s="59" t="s">
        <v>83</v>
      </c>
      <c r="B595" s="24" t="s">
        <v>56</v>
      </c>
      <c r="C595" s="24" t="s">
        <v>50</v>
      </c>
      <c r="D595" s="29" t="s">
        <v>303</v>
      </c>
      <c r="E595" s="24" t="s">
        <v>84</v>
      </c>
      <c r="F595" s="25">
        <f t="shared" ref="F595:G595" si="221">F596+F597</f>
        <v>732905</v>
      </c>
      <c r="G595" s="25">
        <f t="shared" si="221"/>
        <v>0</v>
      </c>
    </row>
    <row r="596" spans="1:7" s="5" customFormat="1" ht="20.25" x14ac:dyDescent="0.3">
      <c r="A596" s="30" t="s">
        <v>175</v>
      </c>
      <c r="B596" s="24" t="s">
        <v>56</v>
      </c>
      <c r="C596" s="24" t="s">
        <v>50</v>
      </c>
      <c r="D596" s="29" t="s">
        <v>303</v>
      </c>
      <c r="E596" s="24" t="s">
        <v>174</v>
      </c>
      <c r="F596" s="25">
        <f>457321+10561</f>
        <v>467882</v>
      </c>
      <c r="G596" s="25"/>
    </row>
    <row r="597" spans="1:7" s="5" customFormat="1" ht="20.25" x14ac:dyDescent="0.3">
      <c r="A597" s="30" t="s">
        <v>186</v>
      </c>
      <c r="B597" s="24" t="s">
        <v>56</v>
      </c>
      <c r="C597" s="24" t="s">
        <v>50</v>
      </c>
      <c r="D597" s="29" t="s">
        <v>303</v>
      </c>
      <c r="E597" s="24" t="s">
        <v>185</v>
      </c>
      <c r="F597" s="25">
        <f>261224+3799</f>
        <v>265023</v>
      </c>
      <c r="G597" s="25"/>
    </row>
    <row r="598" spans="1:7" s="5" customFormat="1" ht="24" customHeight="1" x14ac:dyDescent="0.3">
      <c r="A598" s="76" t="s">
        <v>78</v>
      </c>
      <c r="B598" s="24" t="s">
        <v>56</v>
      </c>
      <c r="C598" s="24" t="s">
        <v>50</v>
      </c>
      <c r="D598" s="24" t="s">
        <v>304</v>
      </c>
      <c r="E598" s="24"/>
      <c r="F598" s="25">
        <f>F599</f>
        <v>103232</v>
      </c>
      <c r="G598" s="25">
        <f>G599</f>
        <v>0</v>
      </c>
    </row>
    <row r="599" spans="1:7" s="5" customFormat="1" ht="20.25" x14ac:dyDescent="0.3">
      <c r="A599" s="59" t="s">
        <v>107</v>
      </c>
      <c r="B599" s="24" t="s">
        <v>56</v>
      </c>
      <c r="C599" s="24" t="s">
        <v>50</v>
      </c>
      <c r="D599" s="24" t="s">
        <v>305</v>
      </c>
      <c r="E599" s="24"/>
      <c r="F599" s="25">
        <f t="shared" ref="F599:G599" si="222">F600</f>
        <v>103232</v>
      </c>
      <c r="G599" s="25">
        <f t="shared" si="222"/>
        <v>0</v>
      </c>
    </row>
    <row r="600" spans="1:7" s="5" customFormat="1" ht="38.25" customHeight="1" x14ac:dyDescent="0.3">
      <c r="A600" s="59" t="s">
        <v>83</v>
      </c>
      <c r="B600" s="24" t="s">
        <v>56</v>
      </c>
      <c r="C600" s="24" t="s">
        <v>50</v>
      </c>
      <c r="D600" s="24" t="s">
        <v>305</v>
      </c>
      <c r="E600" s="24" t="s">
        <v>84</v>
      </c>
      <c r="F600" s="25">
        <f t="shared" ref="F600:G600" si="223">F601+F602</f>
        <v>103232</v>
      </c>
      <c r="G600" s="25">
        <f t="shared" si="223"/>
        <v>0</v>
      </c>
    </row>
    <row r="601" spans="1:7" s="5" customFormat="1" ht="20.25" x14ac:dyDescent="0.3">
      <c r="A601" s="30" t="s">
        <v>175</v>
      </c>
      <c r="B601" s="24" t="s">
        <v>56</v>
      </c>
      <c r="C601" s="24" t="s">
        <v>50</v>
      </c>
      <c r="D601" s="24" t="s">
        <v>305</v>
      </c>
      <c r="E601" s="24" t="s">
        <v>174</v>
      </c>
      <c r="F601" s="25">
        <f>61588+9793</f>
        <v>71381</v>
      </c>
      <c r="G601" s="25"/>
    </row>
    <row r="602" spans="1:7" s="5" customFormat="1" ht="20.25" x14ac:dyDescent="0.3">
      <c r="A602" s="30" t="s">
        <v>186</v>
      </c>
      <c r="B602" s="24" t="s">
        <v>56</v>
      </c>
      <c r="C602" s="24" t="s">
        <v>50</v>
      </c>
      <c r="D602" s="24" t="s">
        <v>305</v>
      </c>
      <c r="E602" s="24" t="s">
        <v>185</v>
      </c>
      <c r="F602" s="25">
        <f>29960+1891</f>
        <v>31851</v>
      </c>
      <c r="G602" s="25"/>
    </row>
    <row r="603" spans="1:7" s="5" customFormat="1" ht="20.25" x14ac:dyDescent="0.3">
      <c r="A603" s="30" t="s">
        <v>203</v>
      </c>
      <c r="B603" s="24" t="s">
        <v>56</v>
      </c>
      <c r="C603" s="24" t="s">
        <v>50</v>
      </c>
      <c r="D603" s="24" t="s">
        <v>306</v>
      </c>
      <c r="E603" s="24"/>
      <c r="F603" s="25">
        <f t="shared" ref="F603:G605" si="224">F604</f>
        <v>305629</v>
      </c>
      <c r="G603" s="25">
        <f t="shared" si="224"/>
        <v>0</v>
      </c>
    </row>
    <row r="604" spans="1:7" s="5" customFormat="1" ht="33.75" x14ac:dyDescent="0.3">
      <c r="A604" s="30" t="s">
        <v>205</v>
      </c>
      <c r="B604" s="24" t="s">
        <v>56</v>
      </c>
      <c r="C604" s="24" t="s">
        <v>50</v>
      </c>
      <c r="D604" s="24" t="s">
        <v>307</v>
      </c>
      <c r="E604" s="24"/>
      <c r="F604" s="25">
        <f t="shared" si="224"/>
        <v>305629</v>
      </c>
      <c r="G604" s="25">
        <f t="shared" si="224"/>
        <v>0</v>
      </c>
    </row>
    <row r="605" spans="1:7" s="5" customFormat="1" ht="39.75" customHeight="1" x14ac:dyDescent="0.3">
      <c r="A605" s="59" t="s">
        <v>83</v>
      </c>
      <c r="B605" s="24" t="s">
        <v>56</v>
      </c>
      <c r="C605" s="24" t="s">
        <v>50</v>
      </c>
      <c r="D605" s="24" t="s">
        <v>307</v>
      </c>
      <c r="E605" s="24" t="s">
        <v>84</v>
      </c>
      <c r="F605" s="25">
        <f t="shared" si="224"/>
        <v>305629</v>
      </c>
      <c r="G605" s="25">
        <f t="shared" si="224"/>
        <v>0</v>
      </c>
    </row>
    <row r="606" spans="1:7" s="5" customFormat="1" ht="50.25" x14ac:dyDescent="0.3">
      <c r="A606" s="30" t="s">
        <v>190</v>
      </c>
      <c r="B606" s="24" t="s">
        <v>56</v>
      </c>
      <c r="C606" s="24" t="s">
        <v>50</v>
      </c>
      <c r="D606" s="24" t="s">
        <v>307</v>
      </c>
      <c r="E606" s="24" t="s">
        <v>180</v>
      </c>
      <c r="F606" s="25">
        <f>296738+8891</f>
        <v>305629</v>
      </c>
      <c r="G606" s="25"/>
    </row>
    <row r="607" spans="1:7" s="5" customFormat="1" ht="20.25" hidden="1" x14ac:dyDescent="0.3">
      <c r="A607" s="86" t="s">
        <v>551</v>
      </c>
      <c r="B607" s="24" t="s">
        <v>56</v>
      </c>
      <c r="C607" s="24" t="s">
        <v>50</v>
      </c>
      <c r="D607" s="24" t="s">
        <v>586</v>
      </c>
      <c r="E607" s="24"/>
      <c r="F607" s="25">
        <f t="shared" ref="F607:G607" si="225">F608+F612</f>
        <v>0</v>
      </c>
      <c r="G607" s="25">
        <f t="shared" si="225"/>
        <v>0</v>
      </c>
    </row>
    <row r="608" spans="1:7" s="5" customFormat="1" ht="50.25" hidden="1" x14ac:dyDescent="0.3">
      <c r="A608" s="87" t="s">
        <v>587</v>
      </c>
      <c r="B608" s="24" t="s">
        <v>56</v>
      </c>
      <c r="C608" s="24" t="s">
        <v>50</v>
      </c>
      <c r="D608" s="24" t="s">
        <v>585</v>
      </c>
      <c r="E608" s="24"/>
      <c r="F608" s="25">
        <f t="shared" ref="F608:G608" si="226">F609</f>
        <v>0</v>
      </c>
      <c r="G608" s="25">
        <f t="shared" si="226"/>
        <v>0</v>
      </c>
    </row>
    <row r="609" spans="1:7" s="5" customFormat="1" ht="42" hidden="1" customHeight="1" x14ac:dyDescent="0.3">
      <c r="A609" s="30" t="s">
        <v>83</v>
      </c>
      <c r="B609" s="24" t="s">
        <v>56</v>
      </c>
      <c r="C609" s="24" t="s">
        <v>50</v>
      </c>
      <c r="D609" s="58" t="s">
        <v>585</v>
      </c>
      <c r="E609" s="24" t="s">
        <v>84</v>
      </c>
      <c r="F609" s="25">
        <f t="shared" ref="F609:G609" si="227">F610+F611</f>
        <v>0</v>
      </c>
      <c r="G609" s="25">
        <f t="shared" si="227"/>
        <v>0</v>
      </c>
    </row>
    <row r="610" spans="1:7" s="5" customFormat="1" ht="20.25" hidden="1" x14ac:dyDescent="0.3">
      <c r="A610" s="86" t="s">
        <v>175</v>
      </c>
      <c r="B610" s="24" t="s">
        <v>56</v>
      </c>
      <c r="C610" s="24" t="s">
        <v>50</v>
      </c>
      <c r="D610" s="58" t="s">
        <v>585</v>
      </c>
      <c r="E610" s="24" t="s">
        <v>174</v>
      </c>
      <c r="F610" s="25"/>
      <c r="G610" s="25"/>
    </row>
    <row r="611" spans="1:7" s="5" customFormat="1" ht="20.25" hidden="1" x14ac:dyDescent="0.3">
      <c r="A611" s="66" t="s">
        <v>186</v>
      </c>
      <c r="B611" s="24" t="s">
        <v>56</v>
      </c>
      <c r="C611" s="24" t="s">
        <v>50</v>
      </c>
      <c r="D611" s="58" t="s">
        <v>585</v>
      </c>
      <c r="E611" s="24" t="s">
        <v>185</v>
      </c>
      <c r="F611" s="25"/>
      <c r="G611" s="25"/>
    </row>
    <row r="612" spans="1:7" s="5" customFormat="1" ht="116.25" hidden="1" x14ac:dyDescent="0.3">
      <c r="A612" s="64" t="s">
        <v>588</v>
      </c>
      <c r="B612" s="24" t="s">
        <v>56</v>
      </c>
      <c r="C612" s="24" t="s">
        <v>50</v>
      </c>
      <c r="D612" s="58" t="s">
        <v>589</v>
      </c>
      <c r="E612" s="24"/>
      <c r="F612" s="25">
        <f t="shared" ref="F612:G612" si="228">F613</f>
        <v>0</v>
      </c>
      <c r="G612" s="25">
        <f t="shared" si="228"/>
        <v>0</v>
      </c>
    </row>
    <row r="613" spans="1:7" s="5" customFormat="1" ht="50.25" hidden="1" x14ac:dyDescent="0.3">
      <c r="A613" s="30" t="s">
        <v>83</v>
      </c>
      <c r="B613" s="24" t="s">
        <v>56</v>
      </c>
      <c r="C613" s="24" t="s">
        <v>50</v>
      </c>
      <c r="D613" s="58" t="s">
        <v>589</v>
      </c>
      <c r="E613" s="24" t="s">
        <v>84</v>
      </c>
      <c r="F613" s="25">
        <f t="shared" ref="F613:G613" si="229">F614+F615</f>
        <v>0</v>
      </c>
      <c r="G613" s="25">
        <f t="shared" si="229"/>
        <v>0</v>
      </c>
    </row>
    <row r="614" spans="1:7" s="5" customFormat="1" ht="20.25" hidden="1" x14ac:dyDescent="0.3">
      <c r="A614" s="86" t="s">
        <v>175</v>
      </c>
      <c r="B614" s="24" t="s">
        <v>56</v>
      </c>
      <c r="C614" s="24" t="s">
        <v>50</v>
      </c>
      <c r="D614" s="58" t="s">
        <v>589</v>
      </c>
      <c r="E614" s="24" t="s">
        <v>174</v>
      </c>
      <c r="F614" s="25"/>
      <c r="G614" s="25"/>
    </row>
    <row r="615" spans="1:7" s="5" customFormat="1" ht="20.25" hidden="1" x14ac:dyDescent="0.3">
      <c r="A615" s="66" t="s">
        <v>186</v>
      </c>
      <c r="B615" s="24" t="s">
        <v>56</v>
      </c>
      <c r="C615" s="24" t="s">
        <v>50</v>
      </c>
      <c r="D615" s="58" t="s">
        <v>589</v>
      </c>
      <c r="E615" s="24" t="s">
        <v>185</v>
      </c>
      <c r="F615" s="25"/>
      <c r="G615" s="25"/>
    </row>
    <row r="616" spans="1:7" s="5" customFormat="1" ht="33.75" hidden="1" x14ac:dyDescent="0.3">
      <c r="A616" s="30" t="s">
        <v>150</v>
      </c>
      <c r="B616" s="70" t="s">
        <v>56</v>
      </c>
      <c r="C616" s="24" t="s">
        <v>50</v>
      </c>
      <c r="D616" s="58" t="s">
        <v>602</v>
      </c>
      <c r="E616" s="24"/>
      <c r="F616" s="25">
        <f t="shared" ref="F616" si="230">F617</f>
        <v>0</v>
      </c>
      <c r="G616" s="25">
        <f t="shared" ref="F616:G618" si="231">G617</f>
        <v>0</v>
      </c>
    </row>
    <row r="617" spans="1:7" s="5" customFormat="1" ht="50.25" hidden="1" x14ac:dyDescent="0.3">
      <c r="A617" s="86" t="s">
        <v>421</v>
      </c>
      <c r="B617" s="70" t="s">
        <v>56</v>
      </c>
      <c r="C617" s="24" t="s">
        <v>50</v>
      </c>
      <c r="D617" s="58" t="s">
        <v>603</v>
      </c>
      <c r="E617" s="24"/>
      <c r="F617" s="25">
        <f t="shared" si="231"/>
        <v>0</v>
      </c>
      <c r="G617" s="25">
        <f t="shared" si="231"/>
        <v>0</v>
      </c>
    </row>
    <row r="618" spans="1:7" s="5" customFormat="1" ht="38.25" hidden="1" customHeight="1" x14ac:dyDescent="0.3">
      <c r="A618" s="30" t="s">
        <v>83</v>
      </c>
      <c r="B618" s="70" t="s">
        <v>56</v>
      </c>
      <c r="C618" s="24" t="s">
        <v>50</v>
      </c>
      <c r="D618" s="58" t="s">
        <v>603</v>
      </c>
      <c r="E618" s="24" t="s">
        <v>84</v>
      </c>
      <c r="F618" s="25">
        <f t="shared" si="231"/>
        <v>0</v>
      </c>
      <c r="G618" s="25">
        <f t="shared" si="231"/>
        <v>0</v>
      </c>
    </row>
    <row r="619" spans="1:7" s="5" customFormat="1" ht="50.25" hidden="1" x14ac:dyDescent="0.3">
      <c r="A619" s="30" t="s">
        <v>190</v>
      </c>
      <c r="B619" s="70" t="s">
        <v>56</v>
      </c>
      <c r="C619" s="24" t="s">
        <v>50</v>
      </c>
      <c r="D619" s="58" t="s">
        <v>603</v>
      </c>
      <c r="E619" s="24" t="s">
        <v>180</v>
      </c>
      <c r="F619" s="25"/>
      <c r="G619" s="25"/>
    </row>
    <row r="620" spans="1:7" s="5" customFormat="1" ht="66.75" x14ac:dyDescent="0.3">
      <c r="A620" s="30" t="s">
        <v>656</v>
      </c>
      <c r="B620" s="24" t="s">
        <v>56</v>
      </c>
      <c r="C620" s="24" t="s">
        <v>50</v>
      </c>
      <c r="D620" s="24" t="s">
        <v>657</v>
      </c>
      <c r="E620" s="88"/>
      <c r="F620" s="25">
        <f t="shared" ref="F620:G621" si="232">F621</f>
        <v>8829</v>
      </c>
      <c r="G620" s="25">
        <f t="shared" si="232"/>
        <v>0</v>
      </c>
    </row>
    <row r="621" spans="1:7" s="5" customFormat="1" ht="33.75" x14ac:dyDescent="0.3">
      <c r="A621" s="30" t="s">
        <v>213</v>
      </c>
      <c r="B621" s="24" t="s">
        <v>56</v>
      </c>
      <c r="C621" s="24" t="s">
        <v>50</v>
      </c>
      <c r="D621" s="24" t="s">
        <v>657</v>
      </c>
      <c r="E621" s="24" t="s">
        <v>86</v>
      </c>
      <c r="F621" s="25">
        <f t="shared" si="232"/>
        <v>8829</v>
      </c>
      <c r="G621" s="25">
        <f t="shared" si="232"/>
        <v>0</v>
      </c>
    </row>
    <row r="622" spans="1:7" s="5" customFormat="1" ht="20.25" x14ac:dyDescent="0.3">
      <c r="A622" s="72" t="s">
        <v>85</v>
      </c>
      <c r="B622" s="24" t="s">
        <v>56</v>
      </c>
      <c r="C622" s="24" t="s">
        <v>50</v>
      </c>
      <c r="D622" s="24" t="s">
        <v>657</v>
      </c>
      <c r="E622" s="24" t="s">
        <v>192</v>
      </c>
      <c r="F622" s="25">
        <f>6626+2203</f>
        <v>8829</v>
      </c>
      <c r="G622" s="25"/>
    </row>
    <row r="623" spans="1:7" s="5" customFormat="1" ht="22.5" customHeight="1" x14ac:dyDescent="0.3">
      <c r="A623" s="30" t="s">
        <v>485</v>
      </c>
      <c r="B623" s="70" t="s">
        <v>56</v>
      </c>
      <c r="C623" s="24" t="s">
        <v>50</v>
      </c>
      <c r="D623" s="58" t="s">
        <v>486</v>
      </c>
      <c r="E623" s="24"/>
      <c r="F623" s="25">
        <f t="shared" ref="F623:G624" si="233">F624</f>
        <v>11234</v>
      </c>
      <c r="G623" s="25">
        <f t="shared" si="233"/>
        <v>0</v>
      </c>
    </row>
    <row r="624" spans="1:7" s="5" customFormat="1" ht="34.5" customHeight="1" x14ac:dyDescent="0.3">
      <c r="A624" s="30" t="s">
        <v>213</v>
      </c>
      <c r="B624" s="70" t="s">
        <v>56</v>
      </c>
      <c r="C624" s="24" t="s">
        <v>50</v>
      </c>
      <c r="D624" s="58" t="s">
        <v>486</v>
      </c>
      <c r="E624" s="24" t="s">
        <v>86</v>
      </c>
      <c r="F624" s="25">
        <f t="shared" si="233"/>
        <v>11234</v>
      </c>
      <c r="G624" s="25">
        <f t="shared" si="233"/>
        <v>0</v>
      </c>
    </row>
    <row r="625" spans="1:7" s="5" customFormat="1" ht="20.25" x14ac:dyDescent="0.3">
      <c r="A625" s="72" t="s">
        <v>85</v>
      </c>
      <c r="B625" s="70" t="s">
        <v>56</v>
      </c>
      <c r="C625" s="24" t="s">
        <v>50</v>
      </c>
      <c r="D625" s="58" t="s">
        <v>486</v>
      </c>
      <c r="E625" s="24" t="s">
        <v>192</v>
      </c>
      <c r="F625" s="25">
        <f>13437-2203</f>
        <v>11234</v>
      </c>
      <c r="G625" s="25"/>
    </row>
    <row r="626" spans="1:7" s="5" customFormat="1" ht="50.25" x14ac:dyDescent="0.3">
      <c r="A626" s="30" t="s">
        <v>472</v>
      </c>
      <c r="B626" s="24" t="s">
        <v>56</v>
      </c>
      <c r="C626" s="24" t="s">
        <v>50</v>
      </c>
      <c r="D626" s="58" t="s">
        <v>376</v>
      </c>
      <c r="E626" s="24"/>
      <c r="F626" s="25">
        <f t="shared" ref="F626:G629" si="234">F627</f>
        <v>210</v>
      </c>
      <c r="G626" s="25">
        <f t="shared" si="234"/>
        <v>0</v>
      </c>
    </row>
    <row r="627" spans="1:7" s="5" customFormat="1" ht="20.25" x14ac:dyDescent="0.3">
      <c r="A627" s="66" t="s">
        <v>78</v>
      </c>
      <c r="B627" s="24" t="s">
        <v>56</v>
      </c>
      <c r="C627" s="24" t="s">
        <v>50</v>
      </c>
      <c r="D627" s="24" t="s">
        <v>377</v>
      </c>
      <c r="E627" s="24"/>
      <c r="F627" s="25">
        <f t="shared" si="234"/>
        <v>210</v>
      </c>
      <c r="G627" s="25">
        <f t="shared" si="234"/>
        <v>0</v>
      </c>
    </row>
    <row r="628" spans="1:7" s="5" customFormat="1" ht="20.25" x14ac:dyDescent="0.3">
      <c r="A628" s="66" t="s">
        <v>107</v>
      </c>
      <c r="B628" s="24" t="s">
        <v>56</v>
      </c>
      <c r="C628" s="24" t="s">
        <v>50</v>
      </c>
      <c r="D628" s="24" t="s">
        <v>692</v>
      </c>
      <c r="E628" s="24"/>
      <c r="F628" s="25">
        <f t="shared" si="234"/>
        <v>210</v>
      </c>
      <c r="G628" s="25">
        <f t="shared" si="234"/>
        <v>0</v>
      </c>
    </row>
    <row r="629" spans="1:7" s="5" customFormat="1" ht="50.25" x14ac:dyDescent="0.3">
      <c r="A629" s="91" t="s">
        <v>83</v>
      </c>
      <c r="B629" s="24" t="s">
        <v>56</v>
      </c>
      <c r="C629" s="24" t="s">
        <v>50</v>
      </c>
      <c r="D629" s="24" t="s">
        <v>692</v>
      </c>
      <c r="E629" s="24" t="s">
        <v>84</v>
      </c>
      <c r="F629" s="25">
        <f t="shared" si="234"/>
        <v>210</v>
      </c>
      <c r="G629" s="25">
        <f t="shared" si="234"/>
        <v>0</v>
      </c>
    </row>
    <row r="630" spans="1:7" s="5" customFormat="1" ht="20.25" x14ac:dyDescent="0.3">
      <c r="A630" s="66" t="s">
        <v>175</v>
      </c>
      <c r="B630" s="24" t="s">
        <v>56</v>
      </c>
      <c r="C630" s="24" t="s">
        <v>50</v>
      </c>
      <c r="D630" s="24" t="s">
        <v>692</v>
      </c>
      <c r="E630" s="24" t="s">
        <v>174</v>
      </c>
      <c r="F630" s="25">
        <v>210</v>
      </c>
      <c r="G630" s="25"/>
    </row>
    <row r="631" spans="1:7" ht="18" customHeight="1" x14ac:dyDescent="0.25">
      <c r="A631" s="67"/>
      <c r="B631" s="31"/>
      <c r="C631" s="31"/>
      <c r="D631" s="68"/>
      <c r="E631" s="31"/>
      <c r="F631" s="18"/>
      <c r="G631" s="18"/>
    </row>
    <row r="632" spans="1:7" s="7" customFormat="1" ht="18.75" x14ac:dyDescent="0.3">
      <c r="A632" s="56" t="s">
        <v>38</v>
      </c>
      <c r="B632" s="22" t="s">
        <v>56</v>
      </c>
      <c r="C632" s="22" t="s">
        <v>51</v>
      </c>
      <c r="D632" s="61"/>
      <c r="E632" s="22"/>
      <c r="F632" s="27">
        <f>F633+F666</f>
        <v>666468</v>
      </c>
      <c r="G632" s="27">
        <f>G633+G666</f>
        <v>0</v>
      </c>
    </row>
    <row r="633" spans="1:7" s="7" customFormat="1" ht="50.25" x14ac:dyDescent="0.3">
      <c r="A633" s="30" t="s">
        <v>460</v>
      </c>
      <c r="B633" s="24" t="s">
        <v>56</v>
      </c>
      <c r="C633" s="24" t="s">
        <v>51</v>
      </c>
      <c r="D633" s="29" t="s">
        <v>301</v>
      </c>
      <c r="E633" s="25"/>
      <c r="F633" s="25">
        <f>F634+F638+F645+F649+F663</f>
        <v>664913</v>
      </c>
      <c r="G633" s="25">
        <f>G634+G638+G645+G649+G663</f>
        <v>0</v>
      </c>
    </row>
    <row r="634" spans="1:7" s="7" customFormat="1" ht="33.75" x14ac:dyDescent="0.3">
      <c r="A634" s="72" t="s">
        <v>212</v>
      </c>
      <c r="B634" s="70" t="s">
        <v>56</v>
      </c>
      <c r="C634" s="70" t="s">
        <v>51</v>
      </c>
      <c r="D634" s="70" t="s">
        <v>302</v>
      </c>
      <c r="E634" s="89"/>
      <c r="F634" s="90">
        <f t="shared" ref="F634:G636" si="235">F635</f>
        <v>606424</v>
      </c>
      <c r="G634" s="90">
        <f t="shared" si="235"/>
        <v>0</v>
      </c>
    </row>
    <row r="635" spans="1:7" s="7" customFormat="1" ht="18.75" x14ac:dyDescent="0.3">
      <c r="A635" s="59" t="s">
        <v>109</v>
      </c>
      <c r="B635" s="70" t="s">
        <v>56</v>
      </c>
      <c r="C635" s="70" t="s">
        <v>51</v>
      </c>
      <c r="D635" s="70" t="s">
        <v>308</v>
      </c>
      <c r="E635" s="89"/>
      <c r="F635" s="90">
        <f t="shared" si="235"/>
        <v>606424</v>
      </c>
      <c r="G635" s="90">
        <f t="shared" si="235"/>
        <v>0</v>
      </c>
    </row>
    <row r="636" spans="1:7" s="7" customFormat="1" ht="41.25" customHeight="1" x14ac:dyDescent="0.3">
      <c r="A636" s="59" t="s">
        <v>83</v>
      </c>
      <c r="B636" s="70" t="s">
        <v>56</v>
      </c>
      <c r="C636" s="70" t="s">
        <v>51</v>
      </c>
      <c r="D636" s="70" t="s">
        <v>308</v>
      </c>
      <c r="E636" s="70">
        <v>600</v>
      </c>
      <c r="F636" s="25">
        <f t="shared" si="235"/>
        <v>606424</v>
      </c>
      <c r="G636" s="25">
        <f t="shared" si="235"/>
        <v>0</v>
      </c>
    </row>
    <row r="637" spans="1:7" s="7" customFormat="1" ht="18.75" x14ac:dyDescent="0.3">
      <c r="A637" s="59" t="s">
        <v>175</v>
      </c>
      <c r="B637" s="70" t="s">
        <v>56</v>
      </c>
      <c r="C637" s="70" t="s">
        <v>51</v>
      </c>
      <c r="D637" s="70" t="s">
        <v>308</v>
      </c>
      <c r="E637" s="70" t="s">
        <v>174</v>
      </c>
      <c r="F637" s="25">
        <f>606292+132</f>
        <v>606424</v>
      </c>
      <c r="G637" s="25"/>
    </row>
    <row r="638" spans="1:7" s="7" customFormat="1" ht="27" customHeight="1" x14ac:dyDescent="0.3">
      <c r="A638" s="76" t="s">
        <v>78</v>
      </c>
      <c r="B638" s="24" t="s">
        <v>56</v>
      </c>
      <c r="C638" s="24" t="s">
        <v>51</v>
      </c>
      <c r="D638" s="24" t="s">
        <v>304</v>
      </c>
      <c r="E638" s="24"/>
      <c r="F638" s="25">
        <f>F642+F639</f>
        <v>35572</v>
      </c>
      <c r="G638" s="25">
        <f>G642</f>
        <v>0</v>
      </c>
    </row>
    <row r="639" spans="1:7" s="7" customFormat="1" ht="18.75" customHeight="1" x14ac:dyDescent="0.3">
      <c r="A639" s="30" t="s">
        <v>85</v>
      </c>
      <c r="B639" s="24" t="s">
        <v>56</v>
      </c>
      <c r="C639" s="24" t="s">
        <v>51</v>
      </c>
      <c r="D639" s="24" t="s">
        <v>691</v>
      </c>
      <c r="E639" s="24"/>
      <c r="F639" s="25">
        <f>F640</f>
        <v>2970</v>
      </c>
      <c r="G639" s="25"/>
    </row>
    <row r="640" spans="1:7" s="7" customFormat="1" ht="31.5" customHeight="1" x14ac:dyDescent="0.3">
      <c r="A640" s="30" t="s">
        <v>213</v>
      </c>
      <c r="B640" s="24" t="s">
        <v>56</v>
      </c>
      <c r="C640" s="24" t="s">
        <v>51</v>
      </c>
      <c r="D640" s="24" t="s">
        <v>691</v>
      </c>
      <c r="E640" s="24" t="s">
        <v>86</v>
      </c>
      <c r="F640" s="25">
        <f>F641</f>
        <v>2970</v>
      </c>
      <c r="G640" s="25"/>
    </row>
    <row r="641" spans="1:7" s="7" customFormat="1" ht="27" customHeight="1" x14ac:dyDescent="0.3">
      <c r="A641" s="30" t="s">
        <v>85</v>
      </c>
      <c r="B641" s="24" t="s">
        <v>56</v>
      </c>
      <c r="C641" s="24" t="s">
        <v>51</v>
      </c>
      <c r="D641" s="24" t="s">
        <v>691</v>
      </c>
      <c r="E641" s="24" t="s">
        <v>192</v>
      </c>
      <c r="F641" s="25">
        <v>2970</v>
      </c>
      <c r="G641" s="25"/>
    </row>
    <row r="642" spans="1:7" s="7" customFormat="1" ht="18.75" customHeight="1" x14ac:dyDescent="0.3">
      <c r="A642" s="59" t="s">
        <v>108</v>
      </c>
      <c r="B642" s="70" t="s">
        <v>56</v>
      </c>
      <c r="C642" s="70" t="s">
        <v>51</v>
      </c>
      <c r="D642" s="70" t="s">
        <v>310</v>
      </c>
      <c r="E642" s="70"/>
      <c r="F642" s="25">
        <f t="shared" ref="F642:G643" si="236">F643</f>
        <v>32602</v>
      </c>
      <c r="G642" s="25">
        <f t="shared" si="236"/>
        <v>0</v>
      </c>
    </row>
    <row r="643" spans="1:7" s="7" customFormat="1" ht="41.25" customHeight="1" x14ac:dyDescent="0.3">
      <c r="A643" s="59" t="s">
        <v>83</v>
      </c>
      <c r="B643" s="70" t="s">
        <v>56</v>
      </c>
      <c r="C643" s="70" t="s">
        <v>51</v>
      </c>
      <c r="D643" s="70" t="s">
        <v>310</v>
      </c>
      <c r="E643" s="70" t="s">
        <v>84</v>
      </c>
      <c r="F643" s="25">
        <f t="shared" si="236"/>
        <v>32602</v>
      </c>
      <c r="G643" s="25">
        <f t="shared" si="236"/>
        <v>0</v>
      </c>
    </row>
    <row r="644" spans="1:7" s="7" customFormat="1" ht="18.75" x14ac:dyDescent="0.3">
      <c r="A644" s="59" t="s">
        <v>175</v>
      </c>
      <c r="B644" s="70" t="s">
        <v>56</v>
      </c>
      <c r="C644" s="70" t="s">
        <v>51</v>
      </c>
      <c r="D644" s="70" t="s">
        <v>310</v>
      </c>
      <c r="E644" s="70" t="s">
        <v>174</v>
      </c>
      <c r="F644" s="25">
        <f>24011+8591</f>
        <v>32602</v>
      </c>
      <c r="G644" s="25"/>
    </row>
    <row r="645" spans="1:7" s="7" customFormat="1" ht="66.75" x14ac:dyDescent="0.3">
      <c r="A645" s="59" t="s">
        <v>206</v>
      </c>
      <c r="B645" s="70" t="s">
        <v>56</v>
      </c>
      <c r="C645" s="70" t="s">
        <v>51</v>
      </c>
      <c r="D645" s="70" t="s">
        <v>312</v>
      </c>
      <c r="E645" s="70"/>
      <c r="F645" s="25">
        <f t="shared" ref="F645:G647" si="237">F646</f>
        <v>22917</v>
      </c>
      <c r="G645" s="25">
        <f t="shared" si="237"/>
        <v>0</v>
      </c>
    </row>
    <row r="646" spans="1:7" s="7" customFormat="1" ht="33.75" x14ac:dyDescent="0.3">
      <c r="A646" s="59" t="s">
        <v>207</v>
      </c>
      <c r="B646" s="70" t="s">
        <v>56</v>
      </c>
      <c r="C646" s="70" t="s">
        <v>51</v>
      </c>
      <c r="D646" s="70" t="s">
        <v>313</v>
      </c>
      <c r="E646" s="70"/>
      <c r="F646" s="25">
        <f t="shared" si="237"/>
        <v>22917</v>
      </c>
      <c r="G646" s="25">
        <f t="shared" si="237"/>
        <v>0</v>
      </c>
    </row>
    <row r="647" spans="1:7" s="7" customFormat="1" ht="18.75" x14ac:dyDescent="0.3">
      <c r="A647" s="59" t="s">
        <v>99</v>
      </c>
      <c r="B647" s="70" t="s">
        <v>56</v>
      </c>
      <c r="C647" s="70" t="s">
        <v>51</v>
      </c>
      <c r="D647" s="70" t="s">
        <v>313</v>
      </c>
      <c r="E647" s="70" t="s">
        <v>100</v>
      </c>
      <c r="F647" s="25">
        <f t="shared" si="237"/>
        <v>22917</v>
      </c>
      <c r="G647" s="25">
        <f t="shared" si="237"/>
        <v>0</v>
      </c>
    </row>
    <row r="648" spans="1:7" s="7" customFormat="1" ht="66.75" x14ac:dyDescent="0.3">
      <c r="A648" s="30" t="s">
        <v>424</v>
      </c>
      <c r="B648" s="70" t="s">
        <v>56</v>
      </c>
      <c r="C648" s="70" t="s">
        <v>51</v>
      </c>
      <c r="D648" s="70" t="s">
        <v>313</v>
      </c>
      <c r="E648" s="70" t="s">
        <v>191</v>
      </c>
      <c r="F648" s="25">
        <v>22917</v>
      </c>
      <c r="G648" s="25"/>
    </row>
    <row r="649" spans="1:7" s="7" customFormat="1" ht="18.75" hidden="1" x14ac:dyDescent="0.3">
      <c r="A649" s="86" t="s">
        <v>551</v>
      </c>
      <c r="B649" s="70" t="s">
        <v>56</v>
      </c>
      <c r="C649" s="70" t="s">
        <v>51</v>
      </c>
      <c r="D649" s="58" t="s">
        <v>586</v>
      </c>
      <c r="E649" s="70"/>
      <c r="F649" s="25">
        <f t="shared" ref="F649:G649" si="238">F657+F660+F653+F650</f>
        <v>0</v>
      </c>
      <c r="G649" s="25">
        <f t="shared" si="238"/>
        <v>0</v>
      </c>
    </row>
    <row r="650" spans="1:7" s="7" customFormat="1" ht="83.25" hidden="1" x14ac:dyDescent="0.3">
      <c r="A650" s="91" t="s">
        <v>617</v>
      </c>
      <c r="B650" s="70" t="s">
        <v>56</v>
      </c>
      <c r="C650" s="70" t="s">
        <v>51</v>
      </c>
      <c r="D650" s="58" t="s">
        <v>618</v>
      </c>
      <c r="E650" s="24"/>
      <c r="F650" s="25">
        <f t="shared" ref="F650" si="239">F651</f>
        <v>0</v>
      </c>
      <c r="G650" s="25">
        <f t="shared" ref="F650:G651" si="240">G651</f>
        <v>0</v>
      </c>
    </row>
    <row r="651" spans="1:7" s="7" customFormat="1" ht="50.25" hidden="1" x14ac:dyDescent="0.3">
      <c r="A651" s="30" t="s">
        <v>83</v>
      </c>
      <c r="B651" s="70" t="s">
        <v>56</v>
      </c>
      <c r="C651" s="70" t="s">
        <v>51</v>
      </c>
      <c r="D651" s="58" t="s">
        <v>618</v>
      </c>
      <c r="E651" s="24" t="s">
        <v>84</v>
      </c>
      <c r="F651" s="25">
        <f t="shared" si="240"/>
        <v>0</v>
      </c>
      <c r="G651" s="25">
        <f t="shared" si="240"/>
        <v>0</v>
      </c>
    </row>
    <row r="652" spans="1:7" s="7" customFormat="1" ht="18.75" hidden="1" x14ac:dyDescent="0.3">
      <c r="A652" s="86" t="s">
        <v>175</v>
      </c>
      <c r="B652" s="70" t="s">
        <v>56</v>
      </c>
      <c r="C652" s="70" t="s">
        <v>51</v>
      </c>
      <c r="D652" s="58" t="s">
        <v>618</v>
      </c>
      <c r="E652" s="24" t="s">
        <v>174</v>
      </c>
      <c r="F652" s="25"/>
      <c r="G652" s="25"/>
    </row>
    <row r="653" spans="1:7" s="7" customFormat="1" ht="99" hidden="1" x14ac:dyDescent="0.3">
      <c r="A653" s="92" t="s">
        <v>604</v>
      </c>
      <c r="B653" s="70" t="s">
        <v>56</v>
      </c>
      <c r="C653" s="70" t="s">
        <v>51</v>
      </c>
      <c r="D653" s="58" t="s">
        <v>605</v>
      </c>
      <c r="E653" s="24"/>
      <c r="F653" s="25">
        <f t="shared" ref="F653:G653" si="241">F654</f>
        <v>0</v>
      </c>
      <c r="G653" s="25">
        <f t="shared" si="241"/>
        <v>0</v>
      </c>
    </row>
    <row r="654" spans="1:7" s="7" customFormat="1" ht="50.25" hidden="1" x14ac:dyDescent="0.3">
      <c r="A654" s="30" t="s">
        <v>83</v>
      </c>
      <c r="B654" s="70" t="s">
        <v>56</v>
      </c>
      <c r="C654" s="70" t="s">
        <v>51</v>
      </c>
      <c r="D654" s="58" t="s">
        <v>605</v>
      </c>
      <c r="E654" s="24" t="s">
        <v>84</v>
      </c>
      <c r="F654" s="25">
        <f t="shared" ref="F654:G654" si="242">F655+F656</f>
        <v>0</v>
      </c>
      <c r="G654" s="25">
        <f t="shared" si="242"/>
        <v>0</v>
      </c>
    </row>
    <row r="655" spans="1:7" s="7" customFormat="1" ht="18.75" hidden="1" x14ac:dyDescent="0.3">
      <c r="A655" s="86" t="s">
        <v>175</v>
      </c>
      <c r="B655" s="70" t="s">
        <v>56</v>
      </c>
      <c r="C655" s="70" t="s">
        <v>51</v>
      </c>
      <c r="D655" s="58" t="s">
        <v>605</v>
      </c>
      <c r="E655" s="24" t="s">
        <v>174</v>
      </c>
      <c r="F655" s="25"/>
      <c r="G655" s="25"/>
    </row>
    <row r="656" spans="1:7" s="7" customFormat="1" ht="18.75" hidden="1" x14ac:dyDescent="0.3">
      <c r="A656" s="91" t="s">
        <v>186</v>
      </c>
      <c r="B656" s="70" t="s">
        <v>56</v>
      </c>
      <c r="C656" s="70" t="s">
        <v>51</v>
      </c>
      <c r="D656" s="58" t="s">
        <v>605</v>
      </c>
      <c r="E656" s="24" t="s">
        <v>185</v>
      </c>
      <c r="F656" s="25"/>
      <c r="G656" s="25"/>
    </row>
    <row r="657" spans="1:7" s="7" customFormat="1" ht="66" hidden="1" x14ac:dyDescent="0.3">
      <c r="A657" s="93" t="s">
        <v>590</v>
      </c>
      <c r="B657" s="70" t="s">
        <v>56</v>
      </c>
      <c r="C657" s="70" t="s">
        <v>51</v>
      </c>
      <c r="D657" s="58" t="s">
        <v>591</v>
      </c>
      <c r="E657" s="24"/>
      <c r="F657" s="25">
        <f t="shared" ref="F657:G658" si="243">F658</f>
        <v>0</v>
      </c>
      <c r="G657" s="25">
        <f t="shared" si="243"/>
        <v>0</v>
      </c>
    </row>
    <row r="658" spans="1:7" s="7" customFormat="1" ht="50.25" hidden="1" x14ac:dyDescent="0.3">
      <c r="A658" s="30" t="s">
        <v>83</v>
      </c>
      <c r="B658" s="70" t="s">
        <v>56</v>
      </c>
      <c r="C658" s="70" t="s">
        <v>51</v>
      </c>
      <c r="D658" s="58" t="s">
        <v>591</v>
      </c>
      <c r="E658" s="24" t="s">
        <v>84</v>
      </c>
      <c r="F658" s="25">
        <f t="shared" si="243"/>
        <v>0</v>
      </c>
      <c r="G658" s="25">
        <f t="shared" si="243"/>
        <v>0</v>
      </c>
    </row>
    <row r="659" spans="1:7" s="7" customFormat="1" ht="18.75" hidden="1" x14ac:dyDescent="0.3">
      <c r="A659" s="86" t="s">
        <v>175</v>
      </c>
      <c r="B659" s="70" t="s">
        <v>56</v>
      </c>
      <c r="C659" s="70" t="s">
        <v>51</v>
      </c>
      <c r="D659" s="58" t="s">
        <v>591</v>
      </c>
      <c r="E659" s="24" t="s">
        <v>174</v>
      </c>
      <c r="F659" s="25"/>
      <c r="G659" s="25"/>
    </row>
    <row r="660" spans="1:7" s="7" customFormat="1" ht="66" hidden="1" x14ac:dyDescent="0.3">
      <c r="A660" s="93" t="s">
        <v>593</v>
      </c>
      <c r="B660" s="70" t="s">
        <v>56</v>
      </c>
      <c r="C660" s="70" t="s">
        <v>51</v>
      </c>
      <c r="D660" s="58" t="s">
        <v>592</v>
      </c>
      <c r="E660" s="24"/>
      <c r="F660" s="25">
        <f t="shared" ref="F660:G661" si="244">F661</f>
        <v>0</v>
      </c>
      <c r="G660" s="25">
        <f t="shared" si="244"/>
        <v>0</v>
      </c>
    </row>
    <row r="661" spans="1:7" s="7" customFormat="1" ht="50.25" hidden="1" x14ac:dyDescent="0.3">
      <c r="A661" s="30" t="s">
        <v>83</v>
      </c>
      <c r="B661" s="70" t="s">
        <v>56</v>
      </c>
      <c r="C661" s="70" t="s">
        <v>51</v>
      </c>
      <c r="D661" s="58" t="s">
        <v>592</v>
      </c>
      <c r="E661" s="24" t="s">
        <v>84</v>
      </c>
      <c r="F661" s="25">
        <f>F662</f>
        <v>0</v>
      </c>
      <c r="G661" s="25">
        <f t="shared" si="244"/>
        <v>0</v>
      </c>
    </row>
    <row r="662" spans="1:7" s="7" customFormat="1" ht="18.75" hidden="1" x14ac:dyDescent="0.3">
      <c r="A662" s="86" t="s">
        <v>175</v>
      </c>
      <c r="B662" s="70" t="s">
        <v>56</v>
      </c>
      <c r="C662" s="70" t="s">
        <v>51</v>
      </c>
      <c r="D662" s="58" t="s">
        <v>592</v>
      </c>
      <c r="E662" s="24" t="s">
        <v>174</v>
      </c>
      <c r="F662" s="25"/>
      <c r="G662" s="25"/>
    </row>
    <row r="663" spans="1:7" s="7" customFormat="1" ht="83.25" hidden="1" x14ac:dyDescent="0.3">
      <c r="A663" s="86" t="s">
        <v>663</v>
      </c>
      <c r="B663" s="70" t="s">
        <v>56</v>
      </c>
      <c r="C663" s="70" t="s">
        <v>51</v>
      </c>
      <c r="D663" s="58" t="s">
        <v>664</v>
      </c>
      <c r="E663" s="24"/>
      <c r="F663" s="25">
        <f>F664</f>
        <v>0</v>
      </c>
      <c r="G663" s="25">
        <f>G664</f>
        <v>0</v>
      </c>
    </row>
    <row r="664" spans="1:7" s="7" customFormat="1" ht="50.25" hidden="1" x14ac:dyDescent="0.3">
      <c r="A664" s="30" t="s">
        <v>83</v>
      </c>
      <c r="B664" s="70" t="s">
        <v>56</v>
      </c>
      <c r="C664" s="70" t="s">
        <v>51</v>
      </c>
      <c r="D664" s="58" t="s">
        <v>664</v>
      </c>
      <c r="E664" s="24" t="s">
        <v>84</v>
      </c>
      <c r="F664" s="25">
        <f>F665</f>
        <v>0</v>
      </c>
      <c r="G664" s="25">
        <f>G665</f>
        <v>0</v>
      </c>
    </row>
    <row r="665" spans="1:7" s="7" customFormat="1" ht="18.75" hidden="1" x14ac:dyDescent="0.3">
      <c r="A665" s="86" t="s">
        <v>175</v>
      </c>
      <c r="B665" s="70" t="s">
        <v>56</v>
      </c>
      <c r="C665" s="70" t="s">
        <v>51</v>
      </c>
      <c r="D665" s="58" t="s">
        <v>664</v>
      </c>
      <c r="E665" s="24" t="s">
        <v>174</v>
      </c>
      <c r="F665" s="25"/>
      <c r="G665" s="25"/>
    </row>
    <row r="666" spans="1:7" s="7" customFormat="1" ht="50.25" x14ac:dyDescent="0.3">
      <c r="A666" s="30" t="s">
        <v>472</v>
      </c>
      <c r="B666" s="70" t="s">
        <v>56</v>
      </c>
      <c r="C666" s="70" t="s">
        <v>51</v>
      </c>
      <c r="D666" s="58" t="s">
        <v>376</v>
      </c>
      <c r="E666" s="24"/>
      <c r="F666" s="25">
        <f t="shared" ref="F666:G666" si="245">F667+F671+F674</f>
        <v>1555</v>
      </c>
      <c r="G666" s="25">
        <f t="shared" si="245"/>
        <v>0</v>
      </c>
    </row>
    <row r="667" spans="1:7" s="7" customFormat="1" ht="22.5" customHeight="1" x14ac:dyDescent="0.3">
      <c r="A667" s="30" t="s">
        <v>78</v>
      </c>
      <c r="B667" s="70" t="s">
        <v>56</v>
      </c>
      <c r="C667" s="70" t="s">
        <v>51</v>
      </c>
      <c r="D667" s="24" t="s">
        <v>377</v>
      </c>
      <c r="E667" s="24"/>
      <c r="F667" s="25">
        <f t="shared" ref="F667:G669" si="246">F668</f>
        <v>1555</v>
      </c>
      <c r="G667" s="25">
        <f t="shared" si="246"/>
        <v>0</v>
      </c>
    </row>
    <row r="668" spans="1:7" s="7" customFormat="1" ht="24" customHeight="1" x14ac:dyDescent="0.3">
      <c r="A668" s="59" t="s">
        <v>108</v>
      </c>
      <c r="B668" s="70" t="s">
        <v>56</v>
      </c>
      <c r="C668" s="70" t="s">
        <v>51</v>
      </c>
      <c r="D668" s="24" t="s">
        <v>490</v>
      </c>
      <c r="E668" s="24"/>
      <c r="F668" s="25">
        <f t="shared" si="246"/>
        <v>1555</v>
      </c>
      <c r="G668" s="25">
        <f t="shared" si="246"/>
        <v>0</v>
      </c>
    </row>
    <row r="669" spans="1:7" s="7" customFormat="1" ht="38.25" customHeight="1" x14ac:dyDescent="0.3">
      <c r="A669" s="59" t="s">
        <v>83</v>
      </c>
      <c r="B669" s="70" t="s">
        <v>56</v>
      </c>
      <c r="C669" s="70" t="s">
        <v>51</v>
      </c>
      <c r="D669" s="24" t="s">
        <v>490</v>
      </c>
      <c r="E669" s="24" t="s">
        <v>84</v>
      </c>
      <c r="F669" s="25">
        <f t="shared" si="246"/>
        <v>1555</v>
      </c>
      <c r="G669" s="25">
        <f t="shared" si="246"/>
        <v>0</v>
      </c>
    </row>
    <row r="670" spans="1:7" s="7" customFormat="1" ht="18.75" x14ac:dyDescent="0.3">
      <c r="A670" s="59" t="s">
        <v>175</v>
      </c>
      <c r="B670" s="70" t="s">
        <v>56</v>
      </c>
      <c r="C670" s="70" t="s">
        <v>51</v>
      </c>
      <c r="D670" s="24" t="s">
        <v>490</v>
      </c>
      <c r="E670" s="24" t="s">
        <v>174</v>
      </c>
      <c r="F670" s="25">
        <v>1555</v>
      </c>
      <c r="G670" s="25"/>
    </row>
    <row r="671" spans="1:7" s="7" customFormat="1" ht="66.75" hidden="1" x14ac:dyDescent="0.3">
      <c r="A671" s="30" t="s">
        <v>497</v>
      </c>
      <c r="B671" s="24" t="s">
        <v>56</v>
      </c>
      <c r="C671" s="24" t="s">
        <v>51</v>
      </c>
      <c r="D671" s="24" t="s">
        <v>499</v>
      </c>
      <c r="E671" s="24"/>
      <c r="F671" s="25">
        <f t="shared" ref="F671" si="247">F672</f>
        <v>0</v>
      </c>
      <c r="G671" s="25">
        <f t="shared" ref="F671:G672" si="248">G672</f>
        <v>0</v>
      </c>
    </row>
    <row r="672" spans="1:7" s="7" customFormat="1" ht="39" hidden="1" customHeight="1" x14ac:dyDescent="0.3">
      <c r="A672" s="59" t="s">
        <v>83</v>
      </c>
      <c r="B672" s="24" t="s">
        <v>56</v>
      </c>
      <c r="C672" s="24" t="s">
        <v>51</v>
      </c>
      <c r="D672" s="24" t="s">
        <v>499</v>
      </c>
      <c r="E672" s="24" t="s">
        <v>84</v>
      </c>
      <c r="F672" s="25">
        <f t="shared" si="248"/>
        <v>0</v>
      </c>
      <c r="G672" s="25">
        <f t="shared" si="248"/>
        <v>0</v>
      </c>
    </row>
    <row r="673" spans="1:7" s="7" customFormat="1" ht="18.75" hidden="1" x14ac:dyDescent="0.3">
      <c r="A673" s="59" t="s">
        <v>175</v>
      </c>
      <c r="B673" s="24" t="s">
        <v>56</v>
      </c>
      <c r="C673" s="24" t="s">
        <v>51</v>
      </c>
      <c r="D673" s="24" t="s">
        <v>499</v>
      </c>
      <c r="E673" s="24" t="s">
        <v>174</v>
      </c>
      <c r="F673" s="25"/>
      <c r="G673" s="25"/>
    </row>
    <row r="674" spans="1:7" s="7" customFormat="1" ht="18.75" hidden="1" x14ac:dyDescent="0.3">
      <c r="A674" s="59" t="s">
        <v>655</v>
      </c>
      <c r="B674" s="24" t="s">
        <v>56</v>
      </c>
      <c r="C674" s="24" t="s">
        <v>51</v>
      </c>
      <c r="D674" s="24" t="s">
        <v>662</v>
      </c>
      <c r="E674" s="24"/>
      <c r="F674" s="25">
        <f t="shared" ref="F674:G675" si="249">F675</f>
        <v>0</v>
      </c>
      <c r="G674" s="25">
        <f t="shared" si="249"/>
        <v>0</v>
      </c>
    </row>
    <row r="675" spans="1:7" s="7" customFormat="1" ht="50.25" hidden="1" x14ac:dyDescent="0.3">
      <c r="A675" s="59" t="s">
        <v>83</v>
      </c>
      <c r="B675" s="24" t="s">
        <v>56</v>
      </c>
      <c r="C675" s="24" t="s">
        <v>51</v>
      </c>
      <c r="D675" s="24" t="s">
        <v>662</v>
      </c>
      <c r="E675" s="24" t="s">
        <v>84</v>
      </c>
      <c r="F675" s="25">
        <f t="shared" si="249"/>
        <v>0</v>
      </c>
      <c r="G675" s="25">
        <f t="shared" si="249"/>
        <v>0</v>
      </c>
    </row>
    <row r="676" spans="1:7" s="7" customFormat="1" ht="18.75" hidden="1" x14ac:dyDescent="0.3">
      <c r="A676" s="59" t="s">
        <v>175</v>
      </c>
      <c r="B676" s="24" t="s">
        <v>56</v>
      </c>
      <c r="C676" s="24" t="s">
        <v>51</v>
      </c>
      <c r="D676" s="24" t="s">
        <v>662</v>
      </c>
      <c r="E676" s="24" t="s">
        <v>174</v>
      </c>
      <c r="F676" s="25"/>
      <c r="G676" s="25"/>
    </row>
    <row r="677" spans="1:7" s="9" customFormat="1" ht="20.25" customHeight="1" x14ac:dyDescent="0.25">
      <c r="A677" s="86"/>
      <c r="B677" s="70"/>
      <c r="C677" s="70"/>
      <c r="D677" s="94"/>
      <c r="E677" s="24"/>
      <c r="F677" s="41"/>
      <c r="G677" s="41"/>
    </row>
    <row r="678" spans="1:7" s="9" customFormat="1" ht="20.25" customHeight="1" x14ac:dyDescent="0.3">
      <c r="A678" s="56" t="s">
        <v>445</v>
      </c>
      <c r="B678" s="22" t="s">
        <v>56</v>
      </c>
      <c r="C678" s="22" t="s">
        <v>53</v>
      </c>
      <c r="D678" s="94"/>
      <c r="E678" s="24"/>
      <c r="F678" s="23">
        <f>F679+F692+F705+F731</f>
        <v>1209504</v>
      </c>
      <c r="G678" s="23">
        <f>G679+G692+G705+G731</f>
        <v>274137</v>
      </c>
    </row>
    <row r="679" spans="1:7" s="9" customFormat="1" ht="34.5" x14ac:dyDescent="0.3">
      <c r="A679" s="59" t="s">
        <v>681</v>
      </c>
      <c r="B679" s="24" t="s">
        <v>56</v>
      </c>
      <c r="C679" s="24" t="s">
        <v>53</v>
      </c>
      <c r="D679" s="29" t="s">
        <v>270</v>
      </c>
      <c r="E679" s="22"/>
      <c r="F679" s="25">
        <f>F680+F684+F688</f>
        <v>359942</v>
      </c>
      <c r="G679" s="25">
        <f>G680+G684+G688</f>
        <v>109872</v>
      </c>
    </row>
    <row r="680" spans="1:7" s="9" customFormat="1" ht="33" x14ac:dyDescent="0.25">
      <c r="A680" s="72" t="s">
        <v>212</v>
      </c>
      <c r="B680" s="24" t="s">
        <v>56</v>
      </c>
      <c r="C680" s="24" t="s">
        <v>53</v>
      </c>
      <c r="D680" s="29" t="s">
        <v>271</v>
      </c>
      <c r="E680" s="24"/>
      <c r="F680" s="25">
        <f t="shared" ref="F680:G682" si="250">F681</f>
        <v>245764</v>
      </c>
      <c r="G680" s="25">
        <f t="shared" si="250"/>
        <v>0</v>
      </c>
    </row>
    <row r="681" spans="1:7" s="9" customFormat="1" ht="16.5" x14ac:dyDescent="0.25">
      <c r="A681" s="30" t="s">
        <v>87</v>
      </c>
      <c r="B681" s="24" t="s">
        <v>56</v>
      </c>
      <c r="C681" s="24" t="s">
        <v>53</v>
      </c>
      <c r="D681" s="29" t="s">
        <v>272</v>
      </c>
      <c r="E681" s="24"/>
      <c r="F681" s="25">
        <f t="shared" si="250"/>
        <v>245764</v>
      </c>
      <c r="G681" s="25">
        <f t="shared" si="250"/>
        <v>0</v>
      </c>
    </row>
    <row r="682" spans="1:7" s="9" customFormat="1" ht="32.25" customHeight="1" x14ac:dyDescent="0.25">
      <c r="A682" s="59" t="s">
        <v>83</v>
      </c>
      <c r="B682" s="24" t="s">
        <v>56</v>
      </c>
      <c r="C682" s="24" t="s">
        <v>53</v>
      </c>
      <c r="D682" s="29" t="s">
        <v>272</v>
      </c>
      <c r="E682" s="24" t="s">
        <v>84</v>
      </c>
      <c r="F682" s="25">
        <f t="shared" si="250"/>
        <v>245764</v>
      </c>
      <c r="G682" s="25">
        <f t="shared" si="250"/>
        <v>0</v>
      </c>
    </row>
    <row r="683" spans="1:7" s="9" customFormat="1" ht="20.25" customHeight="1" x14ac:dyDescent="0.25">
      <c r="A683" s="59" t="s">
        <v>175</v>
      </c>
      <c r="B683" s="24" t="s">
        <v>56</v>
      </c>
      <c r="C683" s="24" t="s">
        <v>53</v>
      </c>
      <c r="D683" s="29" t="s">
        <v>272</v>
      </c>
      <c r="E683" s="24" t="s">
        <v>174</v>
      </c>
      <c r="F683" s="25">
        <f>224705+21059</f>
        <v>245764</v>
      </c>
      <c r="G683" s="25"/>
    </row>
    <row r="684" spans="1:7" s="9" customFormat="1" ht="23.25" customHeight="1" x14ac:dyDescent="0.25">
      <c r="A684" s="59" t="s">
        <v>78</v>
      </c>
      <c r="B684" s="24" t="s">
        <v>56</v>
      </c>
      <c r="C684" s="24" t="s">
        <v>53</v>
      </c>
      <c r="D684" s="29" t="s">
        <v>273</v>
      </c>
      <c r="E684" s="24"/>
      <c r="F684" s="25">
        <f t="shared" ref="F684:G686" si="251">F685</f>
        <v>4306</v>
      </c>
      <c r="G684" s="25">
        <f t="shared" si="251"/>
        <v>0</v>
      </c>
    </row>
    <row r="685" spans="1:7" s="9" customFormat="1" ht="21.75" customHeight="1" x14ac:dyDescent="0.25">
      <c r="A685" s="59" t="s">
        <v>88</v>
      </c>
      <c r="B685" s="24" t="s">
        <v>56</v>
      </c>
      <c r="C685" s="24" t="s">
        <v>53</v>
      </c>
      <c r="D685" s="29" t="s">
        <v>274</v>
      </c>
      <c r="E685" s="24"/>
      <c r="F685" s="25">
        <f t="shared" si="251"/>
        <v>4306</v>
      </c>
      <c r="G685" s="25">
        <f t="shared" si="251"/>
        <v>0</v>
      </c>
    </row>
    <row r="686" spans="1:7" s="9" customFormat="1" ht="36" customHeight="1" x14ac:dyDescent="0.25">
      <c r="A686" s="59" t="s">
        <v>83</v>
      </c>
      <c r="B686" s="24" t="s">
        <v>56</v>
      </c>
      <c r="C686" s="24" t="s">
        <v>53</v>
      </c>
      <c r="D686" s="29" t="s">
        <v>274</v>
      </c>
      <c r="E686" s="24" t="s">
        <v>84</v>
      </c>
      <c r="F686" s="25">
        <f t="shared" si="251"/>
        <v>4306</v>
      </c>
      <c r="G686" s="25">
        <f t="shared" si="251"/>
        <v>0</v>
      </c>
    </row>
    <row r="687" spans="1:7" s="9" customFormat="1" ht="16.5" x14ac:dyDescent="0.25">
      <c r="A687" s="59" t="s">
        <v>175</v>
      </c>
      <c r="B687" s="24" t="s">
        <v>56</v>
      </c>
      <c r="C687" s="24" t="s">
        <v>53</v>
      </c>
      <c r="D687" s="29" t="s">
        <v>274</v>
      </c>
      <c r="E687" s="24" t="s">
        <v>174</v>
      </c>
      <c r="F687" s="25">
        <f>3918+388</f>
        <v>4306</v>
      </c>
      <c r="G687" s="25"/>
    </row>
    <row r="688" spans="1:7" s="9" customFormat="1" ht="33" x14ac:dyDescent="0.25">
      <c r="A688" s="30" t="s">
        <v>150</v>
      </c>
      <c r="B688" s="70" t="s">
        <v>56</v>
      </c>
      <c r="C688" s="24" t="s">
        <v>53</v>
      </c>
      <c r="D688" s="58" t="s">
        <v>598</v>
      </c>
      <c r="E688" s="24"/>
      <c r="F688" s="25">
        <f t="shared" ref="F688:G690" si="252">F689</f>
        <v>109872</v>
      </c>
      <c r="G688" s="25">
        <f t="shared" si="252"/>
        <v>109872</v>
      </c>
    </row>
    <row r="689" spans="1:7" s="9" customFormat="1" ht="49.5" x14ac:dyDescent="0.25">
      <c r="A689" s="86" t="s">
        <v>421</v>
      </c>
      <c r="B689" s="70" t="s">
        <v>56</v>
      </c>
      <c r="C689" s="24" t="s">
        <v>53</v>
      </c>
      <c r="D689" s="58" t="s">
        <v>599</v>
      </c>
      <c r="E689" s="24"/>
      <c r="F689" s="25">
        <f t="shared" si="252"/>
        <v>109872</v>
      </c>
      <c r="G689" s="25">
        <f t="shared" si="252"/>
        <v>109872</v>
      </c>
    </row>
    <row r="690" spans="1:7" s="9" customFormat="1" ht="49.5" x14ac:dyDescent="0.25">
      <c r="A690" s="30" t="s">
        <v>83</v>
      </c>
      <c r="B690" s="70" t="s">
        <v>56</v>
      </c>
      <c r="C690" s="24" t="s">
        <v>53</v>
      </c>
      <c r="D690" s="58" t="s">
        <v>599</v>
      </c>
      <c r="E690" s="24" t="s">
        <v>84</v>
      </c>
      <c r="F690" s="25">
        <f t="shared" si="252"/>
        <v>109872</v>
      </c>
      <c r="G690" s="25">
        <f t="shared" si="252"/>
        <v>109872</v>
      </c>
    </row>
    <row r="691" spans="1:7" s="9" customFormat="1" ht="16.5" x14ac:dyDescent="0.25">
      <c r="A691" s="86" t="s">
        <v>175</v>
      </c>
      <c r="B691" s="70" t="s">
        <v>56</v>
      </c>
      <c r="C691" s="24" t="s">
        <v>53</v>
      </c>
      <c r="D691" s="58" t="s">
        <v>599</v>
      </c>
      <c r="E691" s="24" t="s">
        <v>174</v>
      </c>
      <c r="F691" s="25">
        <v>109872</v>
      </c>
      <c r="G691" s="25">
        <v>109872</v>
      </c>
    </row>
    <row r="692" spans="1:7" s="9" customFormat="1" ht="49.5" x14ac:dyDescent="0.25">
      <c r="A692" s="59" t="s">
        <v>462</v>
      </c>
      <c r="B692" s="24" t="s">
        <v>56</v>
      </c>
      <c r="C692" s="24" t="s">
        <v>53</v>
      </c>
      <c r="D692" s="29" t="s">
        <v>257</v>
      </c>
      <c r="E692" s="24"/>
      <c r="F692" s="38">
        <f>F693+F697+F701</f>
        <v>526020</v>
      </c>
      <c r="G692" s="38">
        <f>G693+G697+G701</f>
        <v>41066</v>
      </c>
    </row>
    <row r="693" spans="1:7" s="9" customFormat="1" ht="33" x14ac:dyDescent="0.25">
      <c r="A693" s="72" t="s">
        <v>212</v>
      </c>
      <c r="B693" s="24" t="s">
        <v>56</v>
      </c>
      <c r="C693" s="24" t="s">
        <v>53</v>
      </c>
      <c r="D693" s="29" t="s">
        <v>258</v>
      </c>
      <c r="E693" s="24"/>
      <c r="F693" s="38">
        <f t="shared" ref="F693:G695" si="253">F694</f>
        <v>478527</v>
      </c>
      <c r="G693" s="38">
        <f t="shared" si="253"/>
        <v>0</v>
      </c>
    </row>
    <row r="694" spans="1:7" s="9" customFormat="1" ht="16.5" x14ac:dyDescent="0.25">
      <c r="A694" s="59" t="s">
        <v>87</v>
      </c>
      <c r="B694" s="24" t="s">
        <v>56</v>
      </c>
      <c r="C694" s="24" t="s">
        <v>53</v>
      </c>
      <c r="D694" s="29" t="s">
        <v>259</v>
      </c>
      <c r="E694" s="24"/>
      <c r="F694" s="38">
        <f t="shared" si="253"/>
        <v>478527</v>
      </c>
      <c r="G694" s="38">
        <f t="shared" si="253"/>
        <v>0</v>
      </c>
    </row>
    <row r="695" spans="1:7" s="9" customFormat="1" ht="33" customHeight="1" x14ac:dyDescent="0.25">
      <c r="A695" s="59" t="s">
        <v>83</v>
      </c>
      <c r="B695" s="24" t="s">
        <v>56</v>
      </c>
      <c r="C695" s="24" t="s">
        <v>53</v>
      </c>
      <c r="D695" s="29" t="s">
        <v>259</v>
      </c>
      <c r="E695" s="24" t="s">
        <v>84</v>
      </c>
      <c r="F695" s="25">
        <f t="shared" si="253"/>
        <v>478527</v>
      </c>
      <c r="G695" s="25">
        <f t="shared" si="253"/>
        <v>0</v>
      </c>
    </row>
    <row r="696" spans="1:7" s="9" customFormat="1" ht="20.25" customHeight="1" x14ac:dyDescent="0.25">
      <c r="A696" s="59" t="s">
        <v>175</v>
      </c>
      <c r="B696" s="24" t="s">
        <v>56</v>
      </c>
      <c r="C696" s="24" t="s">
        <v>53</v>
      </c>
      <c r="D696" s="29" t="s">
        <v>259</v>
      </c>
      <c r="E696" s="24" t="s">
        <v>174</v>
      </c>
      <c r="F696" s="25">
        <f>457563+20964</f>
        <v>478527</v>
      </c>
      <c r="G696" s="25"/>
    </row>
    <row r="697" spans="1:7" s="9" customFormat="1" ht="21" customHeight="1" x14ac:dyDescent="0.25">
      <c r="A697" s="59" t="s">
        <v>78</v>
      </c>
      <c r="B697" s="24" t="s">
        <v>56</v>
      </c>
      <c r="C697" s="24" t="s">
        <v>53</v>
      </c>
      <c r="D697" s="29" t="s">
        <v>260</v>
      </c>
      <c r="E697" s="24"/>
      <c r="F697" s="38">
        <f t="shared" ref="F697:G699" si="254">F698</f>
        <v>6427</v>
      </c>
      <c r="G697" s="38">
        <f t="shared" si="254"/>
        <v>0</v>
      </c>
    </row>
    <row r="698" spans="1:7" s="9" customFormat="1" ht="19.5" customHeight="1" x14ac:dyDescent="0.25">
      <c r="A698" s="59" t="s">
        <v>133</v>
      </c>
      <c r="B698" s="24" t="s">
        <v>56</v>
      </c>
      <c r="C698" s="24" t="s">
        <v>53</v>
      </c>
      <c r="D698" s="29" t="s">
        <v>261</v>
      </c>
      <c r="E698" s="24"/>
      <c r="F698" s="38">
        <f>F699</f>
        <v>6427</v>
      </c>
      <c r="G698" s="38">
        <f>G699</f>
        <v>0</v>
      </c>
    </row>
    <row r="699" spans="1:7" s="9" customFormat="1" ht="37.5" customHeight="1" x14ac:dyDescent="0.25">
      <c r="A699" s="59" t="s">
        <v>83</v>
      </c>
      <c r="B699" s="24" t="s">
        <v>56</v>
      </c>
      <c r="C699" s="24" t="s">
        <v>53</v>
      </c>
      <c r="D699" s="29" t="s">
        <v>261</v>
      </c>
      <c r="E699" s="24" t="s">
        <v>84</v>
      </c>
      <c r="F699" s="25">
        <f t="shared" si="254"/>
        <v>6427</v>
      </c>
      <c r="G699" s="25">
        <f t="shared" si="254"/>
        <v>0</v>
      </c>
    </row>
    <row r="700" spans="1:7" s="9" customFormat="1" ht="16.5" x14ac:dyDescent="0.25">
      <c r="A700" s="59" t="s">
        <v>175</v>
      </c>
      <c r="B700" s="24" t="s">
        <v>56</v>
      </c>
      <c r="C700" s="24" t="s">
        <v>53</v>
      </c>
      <c r="D700" s="29" t="s">
        <v>261</v>
      </c>
      <c r="E700" s="24" t="s">
        <v>174</v>
      </c>
      <c r="F700" s="25">
        <f>6070+357</f>
        <v>6427</v>
      </c>
      <c r="G700" s="25"/>
    </row>
    <row r="701" spans="1:7" s="9" customFormat="1" ht="33" x14ac:dyDescent="0.25">
      <c r="A701" s="30" t="s">
        <v>150</v>
      </c>
      <c r="B701" s="70" t="s">
        <v>56</v>
      </c>
      <c r="C701" s="24" t="s">
        <v>53</v>
      </c>
      <c r="D701" s="58" t="s">
        <v>600</v>
      </c>
      <c r="E701" s="24"/>
      <c r="F701" s="25">
        <f t="shared" ref="F701:G703" si="255">F702</f>
        <v>41066</v>
      </c>
      <c r="G701" s="25">
        <f t="shared" si="255"/>
        <v>41066</v>
      </c>
    </row>
    <row r="702" spans="1:7" s="9" customFormat="1" ht="49.5" x14ac:dyDescent="0.25">
      <c r="A702" s="86" t="s">
        <v>421</v>
      </c>
      <c r="B702" s="70" t="s">
        <v>56</v>
      </c>
      <c r="C702" s="24" t="s">
        <v>53</v>
      </c>
      <c r="D702" s="58" t="s">
        <v>601</v>
      </c>
      <c r="E702" s="24"/>
      <c r="F702" s="25">
        <f t="shared" si="255"/>
        <v>41066</v>
      </c>
      <c r="G702" s="25">
        <f t="shared" si="255"/>
        <v>41066</v>
      </c>
    </row>
    <row r="703" spans="1:7" s="9" customFormat="1" ht="39" customHeight="1" x14ac:dyDescent="0.25">
      <c r="A703" s="30" t="s">
        <v>83</v>
      </c>
      <c r="B703" s="70" t="s">
        <v>56</v>
      </c>
      <c r="C703" s="24" t="s">
        <v>53</v>
      </c>
      <c r="D703" s="58" t="s">
        <v>601</v>
      </c>
      <c r="E703" s="24" t="s">
        <v>84</v>
      </c>
      <c r="F703" s="25">
        <f t="shared" si="255"/>
        <v>41066</v>
      </c>
      <c r="G703" s="25">
        <f t="shared" si="255"/>
        <v>41066</v>
      </c>
    </row>
    <row r="704" spans="1:7" s="9" customFormat="1" ht="16.5" x14ac:dyDescent="0.25">
      <c r="A704" s="86" t="s">
        <v>175</v>
      </c>
      <c r="B704" s="70" t="s">
        <v>56</v>
      </c>
      <c r="C704" s="24" t="s">
        <v>53</v>
      </c>
      <c r="D704" s="58" t="s">
        <v>601</v>
      </c>
      <c r="E704" s="24" t="s">
        <v>174</v>
      </c>
      <c r="F704" s="25">
        <v>41066</v>
      </c>
      <c r="G704" s="25">
        <v>41066</v>
      </c>
    </row>
    <row r="705" spans="1:7" s="9" customFormat="1" ht="50.25" x14ac:dyDescent="0.3">
      <c r="A705" s="30" t="s">
        <v>460</v>
      </c>
      <c r="B705" s="24" t="s">
        <v>56</v>
      </c>
      <c r="C705" s="24" t="s">
        <v>53</v>
      </c>
      <c r="D705" s="29" t="s">
        <v>301</v>
      </c>
      <c r="E705" s="24"/>
      <c r="F705" s="25">
        <f>F706+F710+F714+F721+F725+F728</f>
        <v>321017</v>
      </c>
      <c r="G705" s="25">
        <f>G706+G710+G714+G721+G725+G728</f>
        <v>123199</v>
      </c>
    </row>
    <row r="706" spans="1:7" s="9" customFormat="1" ht="33" x14ac:dyDescent="0.25">
      <c r="A706" s="72" t="s">
        <v>212</v>
      </c>
      <c r="B706" s="24" t="s">
        <v>56</v>
      </c>
      <c r="C706" s="24" t="s">
        <v>53</v>
      </c>
      <c r="D706" s="29" t="s">
        <v>302</v>
      </c>
      <c r="E706" s="24"/>
      <c r="F706" s="25">
        <f t="shared" ref="F706:G708" si="256">F707</f>
        <v>196384</v>
      </c>
      <c r="G706" s="25">
        <f t="shared" si="256"/>
        <v>0</v>
      </c>
    </row>
    <row r="707" spans="1:7" s="9" customFormat="1" ht="16.5" x14ac:dyDescent="0.25">
      <c r="A707" s="59" t="s">
        <v>87</v>
      </c>
      <c r="B707" s="70" t="s">
        <v>56</v>
      </c>
      <c r="C707" s="24" t="s">
        <v>53</v>
      </c>
      <c r="D707" s="70" t="s">
        <v>309</v>
      </c>
      <c r="E707" s="70"/>
      <c r="F707" s="25">
        <f t="shared" si="256"/>
        <v>196384</v>
      </c>
      <c r="G707" s="25">
        <f t="shared" si="256"/>
        <v>0</v>
      </c>
    </row>
    <row r="708" spans="1:7" s="9" customFormat="1" ht="35.25" customHeight="1" x14ac:dyDescent="0.25">
      <c r="A708" s="59" t="s">
        <v>83</v>
      </c>
      <c r="B708" s="70" t="s">
        <v>56</v>
      </c>
      <c r="C708" s="24" t="s">
        <v>53</v>
      </c>
      <c r="D708" s="70" t="s">
        <v>309</v>
      </c>
      <c r="E708" s="70">
        <v>600</v>
      </c>
      <c r="F708" s="25">
        <f t="shared" si="256"/>
        <v>196384</v>
      </c>
      <c r="G708" s="25">
        <f t="shared" si="256"/>
        <v>0</v>
      </c>
    </row>
    <row r="709" spans="1:7" s="9" customFormat="1" ht="16.5" x14ac:dyDescent="0.25">
      <c r="A709" s="59" t="s">
        <v>175</v>
      </c>
      <c r="B709" s="70" t="s">
        <v>56</v>
      </c>
      <c r="C709" s="24" t="s">
        <v>53</v>
      </c>
      <c r="D709" s="70" t="s">
        <v>309</v>
      </c>
      <c r="E709" s="70" t="s">
        <v>174</v>
      </c>
      <c r="F709" s="25">
        <f>177515+18869</f>
        <v>196384</v>
      </c>
      <c r="G709" s="25"/>
    </row>
    <row r="710" spans="1:7" s="9" customFormat="1" ht="21" customHeight="1" x14ac:dyDescent="0.25">
      <c r="A710" s="76" t="s">
        <v>78</v>
      </c>
      <c r="B710" s="24" t="s">
        <v>56</v>
      </c>
      <c r="C710" s="24" t="s">
        <v>53</v>
      </c>
      <c r="D710" s="29" t="s">
        <v>304</v>
      </c>
      <c r="E710" s="24"/>
      <c r="F710" s="25">
        <f t="shared" ref="F710:G712" si="257">F711</f>
        <v>1434</v>
      </c>
      <c r="G710" s="25">
        <f t="shared" si="257"/>
        <v>0</v>
      </c>
    </row>
    <row r="711" spans="1:7" s="9" customFormat="1" ht="22.5" customHeight="1" x14ac:dyDescent="0.25">
      <c r="A711" s="59" t="s">
        <v>88</v>
      </c>
      <c r="B711" s="70" t="s">
        <v>56</v>
      </c>
      <c r="C711" s="24" t="s">
        <v>53</v>
      </c>
      <c r="D711" s="70" t="s">
        <v>311</v>
      </c>
      <c r="E711" s="70"/>
      <c r="F711" s="25">
        <f t="shared" si="257"/>
        <v>1434</v>
      </c>
      <c r="G711" s="25">
        <f t="shared" si="257"/>
        <v>0</v>
      </c>
    </row>
    <row r="712" spans="1:7" s="9" customFormat="1" ht="40.5" customHeight="1" x14ac:dyDescent="0.25">
      <c r="A712" s="59" t="s">
        <v>83</v>
      </c>
      <c r="B712" s="70" t="s">
        <v>56</v>
      </c>
      <c r="C712" s="24" t="s">
        <v>53</v>
      </c>
      <c r="D712" s="70" t="s">
        <v>311</v>
      </c>
      <c r="E712" s="70" t="s">
        <v>84</v>
      </c>
      <c r="F712" s="25">
        <f t="shared" si="257"/>
        <v>1434</v>
      </c>
      <c r="G712" s="25">
        <f t="shared" si="257"/>
        <v>0</v>
      </c>
    </row>
    <row r="713" spans="1:7" s="9" customFormat="1" ht="16.5" x14ac:dyDescent="0.25">
      <c r="A713" s="59" t="s">
        <v>175</v>
      </c>
      <c r="B713" s="70" t="s">
        <v>56</v>
      </c>
      <c r="C713" s="24" t="s">
        <v>53</v>
      </c>
      <c r="D713" s="70" t="s">
        <v>311</v>
      </c>
      <c r="E713" s="70" t="s">
        <v>174</v>
      </c>
      <c r="F713" s="25">
        <f>815+619</f>
        <v>1434</v>
      </c>
      <c r="G713" s="25"/>
    </row>
    <row r="714" spans="1:7" s="9" customFormat="1" ht="16.5" hidden="1" x14ac:dyDescent="0.25">
      <c r="A714" s="86" t="s">
        <v>551</v>
      </c>
      <c r="B714" s="70" t="s">
        <v>56</v>
      </c>
      <c r="C714" s="24" t="s">
        <v>53</v>
      </c>
      <c r="D714" s="24" t="s">
        <v>586</v>
      </c>
      <c r="E714" s="24"/>
      <c r="F714" s="25">
        <f t="shared" ref="F714:G714" si="258">F715+F718</f>
        <v>0</v>
      </c>
      <c r="G714" s="25">
        <f t="shared" si="258"/>
        <v>0</v>
      </c>
    </row>
    <row r="715" spans="1:7" s="9" customFormat="1" ht="49.5" hidden="1" x14ac:dyDescent="0.25">
      <c r="A715" s="86" t="s">
        <v>594</v>
      </c>
      <c r="B715" s="70" t="s">
        <v>56</v>
      </c>
      <c r="C715" s="24" t="s">
        <v>53</v>
      </c>
      <c r="D715" s="24" t="s">
        <v>595</v>
      </c>
      <c r="E715" s="24"/>
      <c r="F715" s="25">
        <f t="shared" ref="F715:G716" si="259">F716</f>
        <v>0</v>
      </c>
      <c r="G715" s="25">
        <f t="shared" si="259"/>
        <v>0</v>
      </c>
    </row>
    <row r="716" spans="1:7" s="9" customFormat="1" ht="49.5" hidden="1" x14ac:dyDescent="0.25">
      <c r="A716" s="30" t="s">
        <v>83</v>
      </c>
      <c r="B716" s="70" t="s">
        <v>56</v>
      </c>
      <c r="C716" s="24" t="s">
        <v>53</v>
      </c>
      <c r="D716" s="24" t="s">
        <v>595</v>
      </c>
      <c r="E716" s="24" t="s">
        <v>84</v>
      </c>
      <c r="F716" s="25">
        <f t="shared" si="259"/>
        <v>0</v>
      </c>
      <c r="G716" s="25">
        <f t="shared" si="259"/>
        <v>0</v>
      </c>
    </row>
    <row r="717" spans="1:7" s="9" customFormat="1" ht="16.5" hidden="1" x14ac:dyDescent="0.25">
      <c r="A717" s="86" t="s">
        <v>175</v>
      </c>
      <c r="B717" s="70" t="s">
        <v>56</v>
      </c>
      <c r="C717" s="24" t="s">
        <v>53</v>
      </c>
      <c r="D717" s="24" t="s">
        <v>595</v>
      </c>
      <c r="E717" s="24" t="s">
        <v>174</v>
      </c>
      <c r="F717" s="25"/>
      <c r="G717" s="25"/>
    </row>
    <row r="718" spans="1:7" s="9" customFormat="1" ht="99" hidden="1" x14ac:dyDescent="0.25">
      <c r="A718" s="86" t="s">
        <v>624</v>
      </c>
      <c r="B718" s="70" t="s">
        <v>56</v>
      </c>
      <c r="C718" s="24" t="s">
        <v>53</v>
      </c>
      <c r="D718" s="24" t="s">
        <v>623</v>
      </c>
      <c r="E718" s="24"/>
      <c r="F718" s="25">
        <f t="shared" ref="F718:G719" si="260">F719</f>
        <v>0</v>
      </c>
      <c r="G718" s="25">
        <f t="shared" si="260"/>
        <v>0</v>
      </c>
    </row>
    <row r="719" spans="1:7" s="9" customFormat="1" ht="49.5" hidden="1" x14ac:dyDescent="0.25">
      <c r="A719" s="30" t="s">
        <v>83</v>
      </c>
      <c r="B719" s="70" t="s">
        <v>56</v>
      </c>
      <c r="C719" s="24" t="s">
        <v>53</v>
      </c>
      <c r="D719" s="24" t="s">
        <v>623</v>
      </c>
      <c r="E719" s="24" t="s">
        <v>84</v>
      </c>
      <c r="F719" s="25">
        <f t="shared" si="260"/>
        <v>0</v>
      </c>
      <c r="G719" s="25">
        <f t="shared" si="260"/>
        <v>0</v>
      </c>
    </row>
    <row r="720" spans="1:7" s="9" customFormat="1" ht="16.5" hidden="1" x14ac:dyDescent="0.25">
      <c r="A720" s="86" t="s">
        <v>175</v>
      </c>
      <c r="B720" s="70" t="s">
        <v>56</v>
      </c>
      <c r="C720" s="24" t="s">
        <v>53</v>
      </c>
      <c r="D720" s="24" t="s">
        <v>623</v>
      </c>
      <c r="E720" s="24" t="s">
        <v>174</v>
      </c>
      <c r="F720" s="25"/>
      <c r="G720" s="25"/>
    </row>
    <row r="721" spans="1:7" s="9" customFormat="1" ht="33" x14ac:dyDescent="0.25">
      <c r="A721" s="30" t="s">
        <v>150</v>
      </c>
      <c r="B721" s="70" t="s">
        <v>56</v>
      </c>
      <c r="C721" s="24" t="s">
        <v>53</v>
      </c>
      <c r="D721" s="58" t="s">
        <v>602</v>
      </c>
      <c r="E721" s="24"/>
      <c r="F721" s="25">
        <f t="shared" ref="F721:G723" si="261">F722</f>
        <v>123199</v>
      </c>
      <c r="G721" s="25">
        <f t="shared" si="261"/>
        <v>123199</v>
      </c>
    </row>
    <row r="722" spans="1:7" s="9" customFormat="1" ht="49.5" x14ac:dyDescent="0.25">
      <c r="A722" s="86" t="s">
        <v>421</v>
      </c>
      <c r="B722" s="70" t="s">
        <v>56</v>
      </c>
      <c r="C722" s="24" t="s">
        <v>53</v>
      </c>
      <c r="D722" s="58" t="s">
        <v>603</v>
      </c>
      <c r="E722" s="24"/>
      <c r="F722" s="25">
        <f t="shared" si="261"/>
        <v>123199</v>
      </c>
      <c r="G722" s="25">
        <f t="shared" si="261"/>
        <v>123199</v>
      </c>
    </row>
    <row r="723" spans="1:7" s="9" customFormat="1" ht="49.5" x14ac:dyDescent="0.25">
      <c r="A723" s="30" t="s">
        <v>83</v>
      </c>
      <c r="B723" s="70" t="s">
        <v>56</v>
      </c>
      <c r="C723" s="24" t="s">
        <v>53</v>
      </c>
      <c r="D723" s="58" t="s">
        <v>603</v>
      </c>
      <c r="E723" s="24" t="s">
        <v>84</v>
      </c>
      <c r="F723" s="25">
        <f t="shared" si="261"/>
        <v>123199</v>
      </c>
      <c r="G723" s="25">
        <f t="shared" si="261"/>
        <v>123199</v>
      </c>
    </row>
    <row r="724" spans="1:7" s="9" customFormat="1" ht="16.5" x14ac:dyDescent="0.25">
      <c r="A724" s="86" t="s">
        <v>175</v>
      </c>
      <c r="B724" s="70" t="s">
        <v>56</v>
      </c>
      <c r="C724" s="24" t="s">
        <v>53</v>
      </c>
      <c r="D724" s="58" t="s">
        <v>603</v>
      </c>
      <c r="E724" s="24" t="s">
        <v>174</v>
      </c>
      <c r="F724" s="25">
        <v>123199</v>
      </c>
      <c r="G724" s="25">
        <v>123199</v>
      </c>
    </row>
    <row r="725" spans="1:7" s="9" customFormat="1" ht="66" hidden="1" x14ac:dyDescent="0.25">
      <c r="A725" s="86" t="s">
        <v>622</v>
      </c>
      <c r="B725" s="70" t="s">
        <v>56</v>
      </c>
      <c r="C725" s="24" t="s">
        <v>53</v>
      </c>
      <c r="D725" s="58" t="s">
        <v>625</v>
      </c>
      <c r="E725" s="24"/>
      <c r="F725" s="25">
        <f t="shared" ref="F725:G726" si="262">F726</f>
        <v>0</v>
      </c>
      <c r="G725" s="25">
        <f t="shared" si="262"/>
        <v>0</v>
      </c>
    </row>
    <row r="726" spans="1:7" s="9" customFormat="1" ht="49.5" hidden="1" x14ac:dyDescent="0.25">
      <c r="A726" s="30" t="s">
        <v>83</v>
      </c>
      <c r="B726" s="70" t="s">
        <v>56</v>
      </c>
      <c r="C726" s="24" t="s">
        <v>53</v>
      </c>
      <c r="D726" s="58" t="s">
        <v>625</v>
      </c>
      <c r="E726" s="24" t="s">
        <v>84</v>
      </c>
      <c r="F726" s="25">
        <f t="shared" si="262"/>
        <v>0</v>
      </c>
      <c r="G726" s="25">
        <f t="shared" si="262"/>
        <v>0</v>
      </c>
    </row>
    <row r="727" spans="1:7" s="9" customFormat="1" ht="16.5" hidden="1" x14ac:dyDescent="0.25">
      <c r="A727" s="86" t="s">
        <v>175</v>
      </c>
      <c r="B727" s="70" t="s">
        <v>56</v>
      </c>
      <c r="C727" s="24" t="s">
        <v>53</v>
      </c>
      <c r="D727" s="58" t="s">
        <v>625</v>
      </c>
      <c r="E727" s="24" t="s">
        <v>174</v>
      </c>
      <c r="F727" s="25"/>
      <c r="G727" s="25"/>
    </row>
    <row r="728" spans="1:7" s="9" customFormat="1" ht="66" hidden="1" x14ac:dyDescent="0.25">
      <c r="A728" s="86" t="s">
        <v>622</v>
      </c>
      <c r="B728" s="70" t="s">
        <v>56</v>
      </c>
      <c r="C728" s="24" t="s">
        <v>53</v>
      </c>
      <c r="D728" s="58" t="s">
        <v>626</v>
      </c>
      <c r="E728" s="24"/>
      <c r="F728" s="25">
        <f t="shared" ref="F728:G729" si="263">F729</f>
        <v>0</v>
      </c>
      <c r="G728" s="25">
        <f t="shared" si="263"/>
        <v>0</v>
      </c>
    </row>
    <row r="729" spans="1:7" s="9" customFormat="1" ht="49.5" hidden="1" x14ac:dyDescent="0.25">
      <c r="A729" s="30" t="s">
        <v>83</v>
      </c>
      <c r="B729" s="70" t="s">
        <v>56</v>
      </c>
      <c r="C729" s="24" t="s">
        <v>53</v>
      </c>
      <c r="D729" s="58" t="s">
        <v>626</v>
      </c>
      <c r="E729" s="24" t="s">
        <v>84</v>
      </c>
      <c r="F729" s="25">
        <f t="shared" si="263"/>
        <v>0</v>
      </c>
      <c r="G729" s="25">
        <f t="shared" si="263"/>
        <v>0</v>
      </c>
    </row>
    <row r="730" spans="1:7" s="9" customFormat="1" ht="16.5" hidden="1" x14ac:dyDescent="0.25">
      <c r="A730" s="86" t="s">
        <v>175</v>
      </c>
      <c r="B730" s="70" t="s">
        <v>56</v>
      </c>
      <c r="C730" s="24" t="s">
        <v>53</v>
      </c>
      <c r="D730" s="58" t="s">
        <v>626</v>
      </c>
      <c r="E730" s="24" t="s">
        <v>174</v>
      </c>
      <c r="F730" s="25"/>
      <c r="G730" s="25"/>
    </row>
    <row r="731" spans="1:7" s="9" customFormat="1" ht="104.25" customHeight="1" x14ac:dyDescent="0.25">
      <c r="A731" s="30" t="s">
        <v>202</v>
      </c>
      <c r="B731" s="24" t="s">
        <v>56</v>
      </c>
      <c r="C731" s="24" t="s">
        <v>53</v>
      </c>
      <c r="D731" s="29" t="s">
        <v>287</v>
      </c>
      <c r="E731" s="24"/>
      <c r="F731" s="25">
        <f t="shared" ref="F731:G734" si="264">F732</f>
        <v>2525</v>
      </c>
      <c r="G731" s="25">
        <f t="shared" si="264"/>
        <v>0</v>
      </c>
    </row>
    <row r="732" spans="1:7" s="9" customFormat="1" ht="21.75" customHeight="1" x14ac:dyDescent="0.25">
      <c r="A732" s="30" t="s">
        <v>78</v>
      </c>
      <c r="B732" s="24" t="s">
        <v>56</v>
      </c>
      <c r="C732" s="24" t="s">
        <v>53</v>
      </c>
      <c r="D732" s="29" t="s">
        <v>288</v>
      </c>
      <c r="E732" s="24"/>
      <c r="F732" s="25">
        <f t="shared" si="264"/>
        <v>2525</v>
      </c>
      <c r="G732" s="25">
        <f t="shared" si="264"/>
        <v>0</v>
      </c>
    </row>
    <row r="733" spans="1:7" s="9" customFormat="1" ht="24" customHeight="1" x14ac:dyDescent="0.25">
      <c r="A733" s="59" t="s">
        <v>133</v>
      </c>
      <c r="B733" s="24" t="s">
        <v>56</v>
      </c>
      <c r="C733" s="24" t="s">
        <v>53</v>
      </c>
      <c r="D733" s="29" t="s">
        <v>446</v>
      </c>
      <c r="E733" s="24"/>
      <c r="F733" s="25">
        <f t="shared" si="264"/>
        <v>2525</v>
      </c>
      <c r="G733" s="25">
        <f t="shared" si="264"/>
        <v>0</v>
      </c>
    </row>
    <row r="734" spans="1:7" s="9" customFormat="1" ht="38.25" customHeight="1" x14ac:dyDescent="0.25">
      <c r="A734" s="59" t="s">
        <v>83</v>
      </c>
      <c r="B734" s="24" t="s">
        <v>56</v>
      </c>
      <c r="C734" s="24" t="s">
        <v>53</v>
      </c>
      <c r="D734" s="29" t="s">
        <v>446</v>
      </c>
      <c r="E734" s="24" t="s">
        <v>84</v>
      </c>
      <c r="F734" s="25">
        <f t="shared" si="264"/>
        <v>2525</v>
      </c>
      <c r="G734" s="25">
        <f t="shared" si="264"/>
        <v>0</v>
      </c>
    </row>
    <row r="735" spans="1:7" s="9" customFormat="1" ht="20.25" customHeight="1" x14ac:dyDescent="0.25">
      <c r="A735" s="59" t="s">
        <v>175</v>
      </c>
      <c r="B735" s="24" t="s">
        <v>56</v>
      </c>
      <c r="C735" s="24" t="s">
        <v>53</v>
      </c>
      <c r="D735" s="29" t="s">
        <v>446</v>
      </c>
      <c r="E735" s="24" t="s">
        <v>174</v>
      </c>
      <c r="F735" s="25">
        <f>2115+410</f>
        <v>2525</v>
      </c>
      <c r="G735" s="25"/>
    </row>
    <row r="736" spans="1:7" s="9" customFormat="1" ht="20.25" customHeight="1" x14ac:dyDescent="0.25">
      <c r="A736" s="59"/>
      <c r="B736" s="24"/>
      <c r="C736" s="24"/>
      <c r="D736" s="29"/>
      <c r="E736" s="24"/>
      <c r="F736" s="41"/>
      <c r="G736" s="41"/>
    </row>
    <row r="737" spans="1:7" s="9" customFormat="1" ht="56.25" x14ac:dyDescent="0.3">
      <c r="A737" s="56" t="s">
        <v>65</v>
      </c>
      <c r="B737" s="22" t="s">
        <v>56</v>
      </c>
      <c r="C737" s="22" t="s">
        <v>62</v>
      </c>
      <c r="D737" s="61"/>
      <c r="E737" s="22"/>
      <c r="F737" s="23">
        <f t="shared" ref="F737:G741" si="265">F738</f>
        <v>3284</v>
      </c>
      <c r="G737" s="23">
        <f t="shared" si="265"/>
        <v>0</v>
      </c>
    </row>
    <row r="738" spans="1:7" s="9" customFormat="1" ht="99" x14ac:dyDescent="0.25">
      <c r="A738" s="30" t="s">
        <v>202</v>
      </c>
      <c r="B738" s="24" t="s">
        <v>56</v>
      </c>
      <c r="C738" s="24" t="s">
        <v>62</v>
      </c>
      <c r="D738" s="29" t="s">
        <v>287</v>
      </c>
      <c r="E738" s="24"/>
      <c r="F738" s="25">
        <f t="shared" si="265"/>
        <v>3284</v>
      </c>
      <c r="G738" s="25">
        <f t="shared" si="265"/>
        <v>0</v>
      </c>
    </row>
    <row r="739" spans="1:7" s="9" customFormat="1" ht="33" x14ac:dyDescent="0.25">
      <c r="A739" s="72" t="s">
        <v>212</v>
      </c>
      <c r="B739" s="24" t="s">
        <v>56</v>
      </c>
      <c r="C739" s="24" t="s">
        <v>62</v>
      </c>
      <c r="D739" s="29" t="s">
        <v>299</v>
      </c>
      <c r="E739" s="24"/>
      <c r="F739" s="25">
        <f t="shared" si="265"/>
        <v>3284</v>
      </c>
      <c r="G739" s="25">
        <f t="shared" si="265"/>
        <v>0</v>
      </c>
    </row>
    <row r="740" spans="1:7" s="9" customFormat="1" ht="66" x14ac:dyDescent="0.25">
      <c r="A740" s="30" t="s">
        <v>127</v>
      </c>
      <c r="B740" s="24" t="s">
        <v>56</v>
      </c>
      <c r="C740" s="24" t="s">
        <v>62</v>
      </c>
      <c r="D740" s="29" t="s">
        <v>300</v>
      </c>
      <c r="E740" s="24"/>
      <c r="F740" s="25">
        <f t="shared" si="265"/>
        <v>3284</v>
      </c>
      <c r="G740" s="25">
        <f t="shared" si="265"/>
        <v>0</v>
      </c>
    </row>
    <row r="741" spans="1:7" s="9" customFormat="1" ht="38.25" customHeight="1" x14ac:dyDescent="0.25">
      <c r="A741" s="30" t="s">
        <v>83</v>
      </c>
      <c r="B741" s="24" t="s">
        <v>56</v>
      </c>
      <c r="C741" s="24" t="s">
        <v>62</v>
      </c>
      <c r="D741" s="29" t="s">
        <v>300</v>
      </c>
      <c r="E741" s="24" t="s">
        <v>84</v>
      </c>
      <c r="F741" s="25">
        <f t="shared" si="265"/>
        <v>3284</v>
      </c>
      <c r="G741" s="25">
        <f t="shared" si="265"/>
        <v>0</v>
      </c>
    </row>
    <row r="742" spans="1:7" s="9" customFormat="1" ht="16.5" x14ac:dyDescent="0.25">
      <c r="A742" s="30" t="s">
        <v>175</v>
      </c>
      <c r="B742" s="24" t="s">
        <v>56</v>
      </c>
      <c r="C742" s="24" t="s">
        <v>62</v>
      </c>
      <c r="D742" s="29" t="s">
        <v>300</v>
      </c>
      <c r="E742" s="24" t="s">
        <v>174</v>
      </c>
      <c r="F742" s="25">
        <f>3179+105</f>
        <v>3284</v>
      </c>
      <c r="G742" s="25"/>
    </row>
    <row r="743" spans="1:7" s="11" customFormat="1" ht="16.5" x14ac:dyDescent="0.25">
      <c r="A743" s="30"/>
      <c r="B743" s="24"/>
      <c r="C743" s="24"/>
      <c r="D743" s="29"/>
      <c r="E743" s="24"/>
      <c r="F743" s="95"/>
      <c r="G743" s="95"/>
    </row>
    <row r="744" spans="1:7" s="11" customFormat="1" ht="18.75" x14ac:dyDescent="0.3">
      <c r="A744" s="56" t="s">
        <v>489</v>
      </c>
      <c r="B744" s="22" t="s">
        <v>56</v>
      </c>
      <c r="C744" s="22" t="s">
        <v>60</v>
      </c>
      <c r="D744" s="61"/>
      <c r="E744" s="22"/>
      <c r="F744" s="27">
        <f t="shared" ref="F744:G744" si="266">F745</f>
        <v>5576</v>
      </c>
      <c r="G744" s="27">
        <f t="shared" si="266"/>
        <v>0</v>
      </c>
    </row>
    <row r="745" spans="1:7" s="11" customFormat="1" ht="34.5" x14ac:dyDescent="0.3">
      <c r="A745" s="59" t="s">
        <v>681</v>
      </c>
      <c r="B745" s="24" t="s">
        <v>56</v>
      </c>
      <c r="C745" s="24" t="s">
        <v>60</v>
      </c>
      <c r="D745" s="29" t="s">
        <v>270</v>
      </c>
      <c r="E745" s="22"/>
      <c r="F745" s="38">
        <f>F746+F750</f>
        <v>5576</v>
      </c>
      <c r="G745" s="38">
        <f>G746+G750</f>
        <v>0</v>
      </c>
    </row>
    <row r="746" spans="1:7" s="11" customFormat="1" ht="33" hidden="1" customHeight="1" x14ac:dyDescent="0.3">
      <c r="A746" s="72" t="s">
        <v>212</v>
      </c>
      <c r="B746" s="24" t="s">
        <v>56</v>
      </c>
      <c r="C746" s="24" t="s">
        <v>60</v>
      </c>
      <c r="D746" s="29" t="s">
        <v>271</v>
      </c>
      <c r="E746" s="22"/>
      <c r="F746" s="38">
        <f t="shared" ref="F746:G748" si="267">F747</f>
        <v>0</v>
      </c>
      <c r="G746" s="38">
        <f t="shared" si="267"/>
        <v>0</v>
      </c>
    </row>
    <row r="747" spans="1:7" s="11" customFormat="1" ht="19.5" hidden="1" customHeight="1" x14ac:dyDescent="0.3">
      <c r="A747" s="30" t="s">
        <v>89</v>
      </c>
      <c r="B747" s="24" t="s">
        <v>56</v>
      </c>
      <c r="C747" s="24" t="s">
        <v>60</v>
      </c>
      <c r="D747" s="29" t="s">
        <v>275</v>
      </c>
      <c r="E747" s="22"/>
      <c r="F747" s="38">
        <f t="shared" si="267"/>
        <v>0</v>
      </c>
      <c r="G747" s="38">
        <f t="shared" si="267"/>
        <v>0</v>
      </c>
    </row>
    <row r="748" spans="1:7" s="11" customFormat="1" ht="36.75" hidden="1" customHeight="1" x14ac:dyDescent="0.25">
      <c r="A748" s="30" t="s">
        <v>83</v>
      </c>
      <c r="B748" s="24" t="s">
        <v>56</v>
      </c>
      <c r="C748" s="24" t="s">
        <v>60</v>
      </c>
      <c r="D748" s="29" t="s">
        <v>275</v>
      </c>
      <c r="E748" s="24" t="s">
        <v>84</v>
      </c>
      <c r="F748" s="25">
        <f t="shared" si="267"/>
        <v>0</v>
      </c>
      <c r="G748" s="25">
        <f t="shared" si="267"/>
        <v>0</v>
      </c>
    </row>
    <row r="749" spans="1:7" s="11" customFormat="1" ht="16.5" hidden="1" x14ac:dyDescent="0.25">
      <c r="A749" s="30" t="s">
        <v>175</v>
      </c>
      <c r="B749" s="24" t="s">
        <v>56</v>
      </c>
      <c r="C749" s="24" t="s">
        <v>60</v>
      </c>
      <c r="D749" s="29" t="s">
        <v>275</v>
      </c>
      <c r="E749" s="24" t="s">
        <v>174</v>
      </c>
      <c r="F749" s="25"/>
      <c r="G749" s="25"/>
    </row>
    <row r="750" spans="1:7" s="11" customFormat="1" ht="20.25" customHeight="1" x14ac:dyDescent="0.3">
      <c r="A750" s="59" t="s">
        <v>78</v>
      </c>
      <c r="B750" s="24" t="s">
        <v>56</v>
      </c>
      <c r="C750" s="24" t="s">
        <v>60</v>
      </c>
      <c r="D750" s="29" t="s">
        <v>273</v>
      </c>
      <c r="E750" s="22"/>
      <c r="F750" s="38">
        <f t="shared" ref="F750:G752" si="268">F751</f>
        <v>5576</v>
      </c>
      <c r="G750" s="38">
        <f t="shared" si="268"/>
        <v>0</v>
      </c>
    </row>
    <row r="751" spans="1:7" s="11" customFormat="1" ht="18.75" x14ac:dyDescent="0.3">
      <c r="A751" s="30" t="s">
        <v>90</v>
      </c>
      <c r="B751" s="24" t="s">
        <v>56</v>
      </c>
      <c r="C751" s="24" t="s">
        <v>60</v>
      </c>
      <c r="D751" s="29" t="s">
        <v>276</v>
      </c>
      <c r="E751" s="22"/>
      <c r="F751" s="38">
        <f t="shared" si="268"/>
        <v>5576</v>
      </c>
      <c r="G751" s="38">
        <f t="shared" si="268"/>
        <v>0</v>
      </c>
    </row>
    <row r="752" spans="1:7" s="11" customFormat="1" ht="39" customHeight="1" x14ac:dyDescent="0.25">
      <c r="A752" s="59" t="s">
        <v>83</v>
      </c>
      <c r="B752" s="24" t="s">
        <v>56</v>
      </c>
      <c r="C752" s="24" t="s">
        <v>60</v>
      </c>
      <c r="D752" s="29" t="s">
        <v>276</v>
      </c>
      <c r="E752" s="24" t="s">
        <v>84</v>
      </c>
      <c r="F752" s="25">
        <f t="shared" si="268"/>
        <v>5576</v>
      </c>
      <c r="G752" s="25">
        <f t="shared" si="268"/>
        <v>0</v>
      </c>
    </row>
    <row r="753" spans="1:7" s="11" customFormat="1" ht="16.5" x14ac:dyDescent="0.25">
      <c r="A753" s="30" t="s">
        <v>175</v>
      </c>
      <c r="B753" s="24" t="s">
        <v>56</v>
      </c>
      <c r="C753" s="24" t="s">
        <v>60</v>
      </c>
      <c r="D753" s="29" t="s">
        <v>276</v>
      </c>
      <c r="E753" s="24" t="s">
        <v>174</v>
      </c>
      <c r="F753" s="25">
        <v>5576</v>
      </c>
      <c r="G753" s="25"/>
    </row>
    <row r="754" spans="1:7" s="11" customFormat="1" ht="16.5" x14ac:dyDescent="0.25">
      <c r="A754" s="30"/>
      <c r="B754" s="24"/>
      <c r="C754" s="24"/>
      <c r="D754" s="29"/>
      <c r="E754" s="24"/>
      <c r="F754" s="95"/>
      <c r="G754" s="95"/>
    </row>
    <row r="755" spans="1:7" s="11" customFormat="1" ht="18.75" x14ac:dyDescent="0.3">
      <c r="A755" s="56" t="s">
        <v>457</v>
      </c>
      <c r="B755" s="22" t="s">
        <v>56</v>
      </c>
      <c r="C755" s="22" t="s">
        <v>56</v>
      </c>
      <c r="D755" s="61"/>
      <c r="E755" s="22"/>
      <c r="F755" s="27">
        <f t="shared" ref="F755:G755" si="269">F756</f>
        <v>33498</v>
      </c>
      <c r="G755" s="27">
        <f t="shared" si="269"/>
        <v>0</v>
      </c>
    </row>
    <row r="756" spans="1:7" s="11" customFormat="1" ht="50.25" x14ac:dyDescent="0.3">
      <c r="A756" s="30" t="s">
        <v>136</v>
      </c>
      <c r="B756" s="24" t="s">
        <v>56</v>
      </c>
      <c r="C756" s="24" t="s">
        <v>56</v>
      </c>
      <c r="D756" s="29" t="s">
        <v>229</v>
      </c>
      <c r="E756" s="22"/>
      <c r="F756" s="38">
        <f t="shared" ref="F756:G756" si="270">F757+F761+F765</f>
        <v>33498</v>
      </c>
      <c r="G756" s="38">
        <f t="shared" si="270"/>
        <v>0</v>
      </c>
    </row>
    <row r="757" spans="1:7" s="11" customFormat="1" ht="33" x14ac:dyDescent="0.25">
      <c r="A757" s="72" t="s">
        <v>212</v>
      </c>
      <c r="B757" s="24" t="s">
        <v>56</v>
      </c>
      <c r="C757" s="24" t="s">
        <v>56</v>
      </c>
      <c r="D757" s="74" t="s">
        <v>232</v>
      </c>
      <c r="E757" s="70"/>
      <c r="F757" s="38">
        <f t="shared" ref="F757:G759" si="271">F758</f>
        <v>27193</v>
      </c>
      <c r="G757" s="38">
        <f t="shared" si="271"/>
        <v>0</v>
      </c>
    </row>
    <row r="758" spans="1:7" s="11" customFormat="1" ht="33" x14ac:dyDescent="0.25">
      <c r="A758" s="30" t="s">
        <v>138</v>
      </c>
      <c r="B758" s="24" t="s">
        <v>56</v>
      </c>
      <c r="C758" s="24" t="s">
        <v>56</v>
      </c>
      <c r="D758" s="74" t="s">
        <v>233</v>
      </c>
      <c r="E758" s="70"/>
      <c r="F758" s="38">
        <f t="shared" si="271"/>
        <v>27193</v>
      </c>
      <c r="G758" s="38">
        <f t="shared" si="271"/>
        <v>0</v>
      </c>
    </row>
    <row r="759" spans="1:7" s="11" customFormat="1" ht="35.25" customHeight="1" x14ac:dyDescent="0.25">
      <c r="A759" s="30" t="s">
        <v>83</v>
      </c>
      <c r="B759" s="24" t="s">
        <v>56</v>
      </c>
      <c r="C759" s="24" t="s">
        <v>56</v>
      </c>
      <c r="D759" s="74" t="s">
        <v>233</v>
      </c>
      <c r="E759" s="70">
        <v>600</v>
      </c>
      <c r="F759" s="25">
        <f t="shared" si="271"/>
        <v>27193</v>
      </c>
      <c r="G759" s="25">
        <f t="shared" si="271"/>
        <v>0</v>
      </c>
    </row>
    <row r="760" spans="1:7" s="11" customFormat="1" ht="16.5" x14ac:dyDescent="0.25">
      <c r="A760" s="30" t="s">
        <v>175</v>
      </c>
      <c r="B760" s="24" t="s">
        <v>56</v>
      </c>
      <c r="C760" s="24" t="s">
        <v>56</v>
      </c>
      <c r="D760" s="74" t="s">
        <v>233</v>
      </c>
      <c r="E760" s="70" t="s">
        <v>174</v>
      </c>
      <c r="F760" s="25">
        <f>24909+2284</f>
        <v>27193</v>
      </c>
      <c r="G760" s="25"/>
    </row>
    <row r="761" spans="1:7" s="11" customFormat="1" ht="18" customHeight="1" x14ac:dyDescent="0.25">
      <c r="A761" s="30" t="s">
        <v>78</v>
      </c>
      <c r="B761" s="24" t="s">
        <v>56</v>
      </c>
      <c r="C761" s="24" t="s">
        <v>56</v>
      </c>
      <c r="D761" s="29" t="s">
        <v>230</v>
      </c>
      <c r="E761" s="24"/>
      <c r="F761" s="38">
        <f t="shared" ref="F761:G763" si="272">F762</f>
        <v>6305</v>
      </c>
      <c r="G761" s="38">
        <f t="shared" si="272"/>
        <v>0</v>
      </c>
    </row>
    <row r="762" spans="1:7" s="11" customFormat="1" ht="16.5" x14ac:dyDescent="0.25">
      <c r="A762" s="30" t="s">
        <v>137</v>
      </c>
      <c r="B762" s="24" t="s">
        <v>56</v>
      </c>
      <c r="C762" s="24" t="s">
        <v>56</v>
      </c>
      <c r="D762" s="29" t="s">
        <v>231</v>
      </c>
      <c r="E762" s="24"/>
      <c r="F762" s="38">
        <f t="shared" si="272"/>
        <v>6305</v>
      </c>
      <c r="G762" s="38">
        <f t="shared" si="272"/>
        <v>0</v>
      </c>
    </row>
    <row r="763" spans="1:7" s="11" customFormat="1" ht="34.5" customHeight="1" x14ac:dyDescent="0.25">
      <c r="A763" s="30" t="s">
        <v>83</v>
      </c>
      <c r="B763" s="24" t="s">
        <v>56</v>
      </c>
      <c r="C763" s="24" t="s">
        <v>56</v>
      </c>
      <c r="D763" s="29" t="s">
        <v>231</v>
      </c>
      <c r="E763" s="24" t="s">
        <v>84</v>
      </c>
      <c r="F763" s="25">
        <f t="shared" si="272"/>
        <v>6305</v>
      </c>
      <c r="G763" s="25">
        <f t="shared" si="272"/>
        <v>0</v>
      </c>
    </row>
    <row r="764" spans="1:7" s="11" customFormat="1" ht="16.5" x14ac:dyDescent="0.25">
      <c r="A764" s="30" t="s">
        <v>175</v>
      </c>
      <c r="B764" s="24" t="s">
        <v>56</v>
      </c>
      <c r="C764" s="24" t="s">
        <v>56</v>
      </c>
      <c r="D764" s="29" t="s">
        <v>231</v>
      </c>
      <c r="E764" s="24" t="s">
        <v>174</v>
      </c>
      <c r="F764" s="25">
        <v>6305</v>
      </c>
      <c r="G764" s="25"/>
    </row>
    <row r="765" spans="1:7" s="11" customFormat="1" ht="49.5" hidden="1" x14ac:dyDescent="0.25">
      <c r="A765" s="30" t="s">
        <v>654</v>
      </c>
      <c r="B765" s="24" t="s">
        <v>56</v>
      </c>
      <c r="C765" s="24" t="s">
        <v>56</v>
      </c>
      <c r="D765" s="29" t="s">
        <v>653</v>
      </c>
      <c r="E765" s="24"/>
      <c r="F765" s="25">
        <f t="shared" ref="F765:G766" si="273">F766</f>
        <v>0</v>
      </c>
      <c r="G765" s="25">
        <f t="shared" si="273"/>
        <v>0</v>
      </c>
    </row>
    <row r="766" spans="1:7" s="11" customFormat="1" ht="41.25" hidden="1" customHeight="1" x14ac:dyDescent="0.25">
      <c r="A766" s="30" t="s">
        <v>83</v>
      </c>
      <c r="B766" s="24" t="s">
        <v>56</v>
      </c>
      <c r="C766" s="24" t="s">
        <v>56</v>
      </c>
      <c r="D766" s="29" t="s">
        <v>653</v>
      </c>
      <c r="E766" s="24" t="s">
        <v>84</v>
      </c>
      <c r="F766" s="25">
        <f t="shared" si="273"/>
        <v>0</v>
      </c>
      <c r="G766" s="25">
        <f t="shared" si="273"/>
        <v>0</v>
      </c>
    </row>
    <row r="767" spans="1:7" s="11" customFormat="1" ht="16.5" hidden="1" x14ac:dyDescent="0.25">
      <c r="A767" s="30" t="s">
        <v>175</v>
      </c>
      <c r="B767" s="24" t="s">
        <v>56</v>
      </c>
      <c r="C767" s="24" t="s">
        <v>56</v>
      </c>
      <c r="D767" s="29" t="s">
        <v>653</v>
      </c>
      <c r="E767" s="24" t="s">
        <v>174</v>
      </c>
      <c r="F767" s="25"/>
      <c r="G767" s="25"/>
    </row>
    <row r="768" spans="1:7" s="11" customFormat="1" ht="16.5" x14ac:dyDescent="0.25">
      <c r="A768" s="30"/>
      <c r="B768" s="24"/>
      <c r="C768" s="24"/>
      <c r="D768" s="29"/>
      <c r="E768" s="24"/>
      <c r="F768" s="95"/>
      <c r="G768" s="95"/>
    </row>
    <row r="769" spans="1:7" s="11" customFormat="1" ht="18.75" x14ac:dyDescent="0.3">
      <c r="A769" s="56" t="s">
        <v>39</v>
      </c>
      <c r="B769" s="22" t="s">
        <v>56</v>
      </c>
      <c r="C769" s="22" t="s">
        <v>59</v>
      </c>
      <c r="D769" s="96"/>
      <c r="E769" s="34"/>
      <c r="F769" s="23">
        <f t="shared" ref="F769:G769" si="274">F770</f>
        <v>70564</v>
      </c>
      <c r="G769" s="23">
        <f t="shared" si="274"/>
        <v>0</v>
      </c>
    </row>
    <row r="770" spans="1:7" s="11" customFormat="1" ht="50.25" x14ac:dyDescent="0.3">
      <c r="A770" s="30" t="s">
        <v>460</v>
      </c>
      <c r="B770" s="32" t="s">
        <v>56</v>
      </c>
      <c r="C770" s="32" t="s">
        <v>59</v>
      </c>
      <c r="D770" s="32" t="s">
        <v>301</v>
      </c>
      <c r="E770" s="32"/>
      <c r="F770" s="25">
        <f>F771+F775+F779</f>
        <v>70564</v>
      </c>
      <c r="G770" s="25">
        <f>G771+G775+G779</f>
        <v>0</v>
      </c>
    </row>
    <row r="771" spans="1:7" s="11" customFormat="1" ht="33" x14ac:dyDescent="0.25">
      <c r="A771" s="72" t="s">
        <v>212</v>
      </c>
      <c r="B771" s="32" t="s">
        <v>56</v>
      </c>
      <c r="C771" s="32" t="s">
        <v>59</v>
      </c>
      <c r="D771" s="32" t="s">
        <v>302</v>
      </c>
      <c r="E771" s="32"/>
      <c r="F771" s="25">
        <f t="shared" ref="F771:G773" si="275">F772</f>
        <v>54840</v>
      </c>
      <c r="G771" s="25">
        <f t="shared" si="275"/>
        <v>0</v>
      </c>
    </row>
    <row r="772" spans="1:7" s="11" customFormat="1" ht="33" x14ac:dyDescent="0.25">
      <c r="A772" s="59" t="s">
        <v>110</v>
      </c>
      <c r="B772" s="32" t="s">
        <v>56</v>
      </c>
      <c r="C772" s="32" t="s">
        <v>59</v>
      </c>
      <c r="D772" s="70" t="s">
        <v>314</v>
      </c>
      <c r="E772" s="32"/>
      <c r="F772" s="25">
        <f t="shared" si="275"/>
        <v>54840</v>
      </c>
      <c r="G772" s="25">
        <f t="shared" si="275"/>
        <v>0</v>
      </c>
    </row>
    <row r="773" spans="1:7" s="11" customFormat="1" ht="33" customHeight="1" x14ac:dyDescent="0.25">
      <c r="A773" s="59" t="s">
        <v>83</v>
      </c>
      <c r="B773" s="32" t="s">
        <v>56</v>
      </c>
      <c r="C773" s="32" t="s">
        <v>59</v>
      </c>
      <c r="D773" s="70" t="s">
        <v>314</v>
      </c>
      <c r="E773" s="32" t="s">
        <v>84</v>
      </c>
      <c r="F773" s="25">
        <f t="shared" si="275"/>
        <v>54840</v>
      </c>
      <c r="G773" s="25">
        <f t="shared" si="275"/>
        <v>0</v>
      </c>
    </row>
    <row r="774" spans="1:7" s="11" customFormat="1" ht="16.5" x14ac:dyDescent="0.25">
      <c r="A774" s="59" t="s">
        <v>186</v>
      </c>
      <c r="B774" s="32" t="s">
        <v>56</v>
      </c>
      <c r="C774" s="32" t="s">
        <v>59</v>
      </c>
      <c r="D774" s="70" t="s">
        <v>314</v>
      </c>
      <c r="E774" s="32" t="s">
        <v>185</v>
      </c>
      <c r="F774" s="25">
        <f>52433+2407</f>
        <v>54840</v>
      </c>
      <c r="G774" s="25"/>
    </row>
    <row r="775" spans="1:7" s="11" customFormat="1" ht="16.5" customHeight="1" x14ac:dyDescent="0.25">
      <c r="A775" s="59" t="s">
        <v>78</v>
      </c>
      <c r="B775" s="32" t="s">
        <v>56</v>
      </c>
      <c r="C775" s="32" t="s">
        <v>59</v>
      </c>
      <c r="D775" s="70" t="s">
        <v>304</v>
      </c>
      <c r="E775" s="32"/>
      <c r="F775" s="25">
        <f t="shared" ref="F775:G777" si="276">F776</f>
        <v>1426</v>
      </c>
      <c r="G775" s="25">
        <f t="shared" si="276"/>
        <v>0</v>
      </c>
    </row>
    <row r="776" spans="1:7" s="11" customFormat="1" ht="33" x14ac:dyDescent="0.25">
      <c r="A776" s="59" t="s">
        <v>111</v>
      </c>
      <c r="B776" s="32" t="s">
        <v>56</v>
      </c>
      <c r="C776" s="32" t="s">
        <v>59</v>
      </c>
      <c r="D776" s="70" t="s">
        <v>315</v>
      </c>
      <c r="E776" s="32"/>
      <c r="F776" s="25">
        <f t="shared" si="276"/>
        <v>1426</v>
      </c>
      <c r="G776" s="25">
        <f t="shared" si="276"/>
        <v>0</v>
      </c>
    </row>
    <row r="777" spans="1:7" s="11" customFormat="1" ht="34.5" customHeight="1" x14ac:dyDescent="0.25">
      <c r="A777" s="59" t="s">
        <v>83</v>
      </c>
      <c r="B777" s="32" t="s">
        <v>56</v>
      </c>
      <c r="C777" s="32" t="s">
        <v>59</v>
      </c>
      <c r="D777" s="70" t="s">
        <v>315</v>
      </c>
      <c r="E777" s="32" t="s">
        <v>84</v>
      </c>
      <c r="F777" s="25">
        <f t="shared" si="276"/>
        <v>1426</v>
      </c>
      <c r="G777" s="25">
        <f t="shared" si="276"/>
        <v>0</v>
      </c>
    </row>
    <row r="778" spans="1:7" s="11" customFormat="1" ht="16.5" x14ac:dyDescent="0.25">
      <c r="A778" s="59" t="s">
        <v>186</v>
      </c>
      <c r="B778" s="32" t="s">
        <v>56</v>
      </c>
      <c r="C778" s="32" t="s">
        <v>59</v>
      </c>
      <c r="D778" s="70" t="s">
        <v>315</v>
      </c>
      <c r="E778" s="32" t="s">
        <v>185</v>
      </c>
      <c r="F778" s="25">
        <f>597+829</f>
        <v>1426</v>
      </c>
      <c r="G778" s="25"/>
    </row>
    <row r="779" spans="1:7" s="11" customFormat="1" ht="33" x14ac:dyDescent="0.25">
      <c r="A779" s="30" t="s">
        <v>211</v>
      </c>
      <c r="B779" s="32" t="s">
        <v>56</v>
      </c>
      <c r="C779" s="32" t="s">
        <v>59</v>
      </c>
      <c r="D779" s="70" t="s">
        <v>316</v>
      </c>
      <c r="E779" s="32"/>
      <c r="F779" s="25">
        <f t="shared" ref="F779:G779" si="277">F780</f>
        <v>14298</v>
      </c>
      <c r="G779" s="25">
        <f t="shared" si="277"/>
        <v>0</v>
      </c>
    </row>
    <row r="780" spans="1:7" s="11" customFormat="1" ht="33" x14ac:dyDescent="0.25">
      <c r="A780" s="59" t="s">
        <v>110</v>
      </c>
      <c r="B780" s="32" t="s">
        <v>56</v>
      </c>
      <c r="C780" s="32" t="s">
        <v>59</v>
      </c>
      <c r="D780" s="70" t="s">
        <v>317</v>
      </c>
      <c r="E780" s="32"/>
      <c r="F780" s="25">
        <f>F781+F783+F785</f>
        <v>14298</v>
      </c>
      <c r="G780" s="25">
        <f>G781+G783+G785</f>
        <v>0</v>
      </c>
    </row>
    <row r="781" spans="1:7" s="11" customFormat="1" ht="82.5" x14ac:dyDescent="0.25">
      <c r="A781" s="30" t="s">
        <v>448</v>
      </c>
      <c r="B781" s="32" t="s">
        <v>56</v>
      </c>
      <c r="C781" s="32" t="s">
        <v>59</v>
      </c>
      <c r="D781" s="70" t="s">
        <v>317</v>
      </c>
      <c r="E781" s="32" t="s">
        <v>105</v>
      </c>
      <c r="F781" s="25">
        <f t="shared" ref="F781:G781" si="278">F782</f>
        <v>13360</v>
      </c>
      <c r="G781" s="25">
        <f t="shared" si="278"/>
        <v>0</v>
      </c>
    </row>
    <row r="782" spans="1:7" s="11" customFormat="1" ht="18.75" customHeight="1" x14ac:dyDescent="0.25">
      <c r="A782" s="59" t="s">
        <v>177</v>
      </c>
      <c r="B782" s="32" t="s">
        <v>56</v>
      </c>
      <c r="C782" s="32" t="s">
        <v>59</v>
      </c>
      <c r="D782" s="70" t="s">
        <v>317</v>
      </c>
      <c r="E782" s="32" t="s">
        <v>176</v>
      </c>
      <c r="F782" s="25">
        <v>13360</v>
      </c>
      <c r="G782" s="25"/>
    </row>
    <row r="783" spans="1:7" s="11" customFormat="1" ht="33" x14ac:dyDescent="0.25">
      <c r="A783" s="30" t="s">
        <v>425</v>
      </c>
      <c r="B783" s="32" t="s">
        <v>56</v>
      </c>
      <c r="C783" s="32" t="s">
        <v>59</v>
      </c>
      <c r="D783" s="70" t="s">
        <v>317</v>
      </c>
      <c r="E783" s="32" t="s">
        <v>80</v>
      </c>
      <c r="F783" s="25">
        <f t="shared" ref="F783:G783" si="279">F784</f>
        <v>926</v>
      </c>
      <c r="G783" s="25">
        <f t="shared" si="279"/>
        <v>0</v>
      </c>
    </row>
    <row r="784" spans="1:7" s="11" customFormat="1" ht="36.75" customHeight="1" x14ac:dyDescent="0.25">
      <c r="A784" s="62" t="s">
        <v>167</v>
      </c>
      <c r="B784" s="32" t="s">
        <v>56</v>
      </c>
      <c r="C784" s="32" t="s">
        <v>59</v>
      </c>
      <c r="D784" s="70" t="s">
        <v>317</v>
      </c>
      <c r="E784" s="32" t="s">
        <v>166</v>
      </c>
      <c r="F784" s="25">
        <v>926</v>
      </c>
      <c r="G784" s="25"/>
    </row>
    <row r="785" spans="1:8" s="11" customFormat="1" ht="16.5" x14ac:dyDescent="0.25">
      <c r="A785" s="59" t="s">
        <v>99</v>
      </c>
      <c r="B785" s="32" t="s">
        <v>56</v>
      </c>
      <c r="C785" s="32" t="s">
        <v>59</v>
      </c>
      <c r="D785" s="70" t="s">
        <v>317</v>
      </c>
      <c r="E785" s="32" t="s">
        <v>100</v>
      </c>
      <c r="F785" s="25">
        <f t="shared" ref="F785:G785" si="280">F786</f>
        <v>12</v>
      </c>
      <c r="G785" s="25">
        <f t="shared" si="280"/>
        <v>0</v>
      </c>
    </row>
    <row r="786" spans="1:8" s="11" customFormat="1" ht="16.5" x14ac:dyDescent="0.25">
      <c r="A786" s="30" t="s">
        <v>169</v>
      </c>
      <c r="B786" s="32" t="s">
        <v>56</v>
      </c>
      <c r="C786" s="32" t="s">
        <v>59</v>
      </c>
      <c r="D786" s="70" t="s">
        <v>317</v>
      </c>
      <c r="E786" s="32" t="s">
        <v>168</v>
      </c>
      <c r="F786" s="25">
        <v>12</v>
      </c>
      <c r="G786" s="25"/>
    </row>
    <row r="787" spans="1:8" x14ac:dyDescent="0.25">
      <c r="A787" s="67"/>
      <c r="B787" s="31"/>
      <c r="C787" s="31"/>
      <c r="D787" s="68"/>
      <c r="E787" s="31"/>
      <c r="F787" s="18"/>
      <c r="G787" s="18"/>
    </row>
    <row r="788" spans="1:8" s="5" customFormat="1" ht="20.25" x14ac:dyDescent="0.3">
      <c r="A788" s="47" t="s">
        <v>621</v>
      </c>
      <c r="B788" s="19" t="s">
        <v>40</v>
      </c>
      <c r="C788" s="19"/>
      <c r="D788" s="20"/>
      <c r="E788" s="19"/>
      <c r="F788" s="21">
        <f>F790+F857</f>
        <v>470661</v>
      </c>
      <c r="G788" s="21">
        <f>G790+G857</f>
        <v>134074</v>
      </c>
      <c r="H788" s="114">
        <f>F788-G788</f>
        <v>336587</v>
      </c>
    </row>
    <row r="789" spans="1:8" s="5" customFormat="1" ht="15" customHeight="1" x14ac:dyDescent="0.3">
      <c r="A789" s="47"/>
      <c r="B789" s="19"/>
      <c r="C789" s="19"/>
      <c r="D789" s="20"/>
      <c r="E789" s="19"/>
      <c r="F789" s="80"/>
      <c r="G789" s="80"/>
    </row>
    <row r="790" spans="1:8" s="5" customFormat="1" ht="20.25" x14ac:dyDescent="0.3">
      <c r="A790" s="56" t="s">
        <v>41</v>
      </c>
      <c r="B790" s="22" t="s">
        <v>61</v>
      </c>
      <c r="C790" s="22" t="s">
        <v>50</v>
      </c>
      <c r="D790" s="61"/>
      <c r="E790" s="22"/>
      <c r="F790" s="27">
        <f>F791+F850</f>
        <v>470497</v>
      </c>
      <c r="G790" s="27">
        <f>G791+G850</f>
        <v>134074</v>
      </c>
    </row>
    <row r="791" spans="1:8" s="5" customFormat="1" ht="34.5" x14ac:dyDescent="0.3">
      <c r="A791" s="59" t="s">
        <v>681</v>
      </c>
      <c r="B791" s="24" t="s">
        <v>61</v>
      </c>
      <c r="C791" s="24" t="s">
        <v>50</v>
      </c>
      <c r="D791" s="29" t="s">
        <v>270</v>
      </c>
      <c r="E791" s="24"/>
      <c r="F791" s="25">
        <f>F792+F811+F830+F841+F846+F837+F834</f>
        <v>469049</v>
      </c>
      <c r="G791" s="25">
        <f>G792+G811+G830+G841+G846+G837+G834</f>
        <v>134074</v>
      </c>
    </row>
    <row r="792" spans="1:8" s="5" customFormat="1" ht="33.75" x14ac:dyDescent="0.3">
      <c r="A792" s="72" t="s">
        <v>212</v>
      </c>
      <c r="B792" s="24" t="s">
        <v>61</v>
      </c>
      <c r="C792" s="24" t="s">
        <v>50</v>
      </c>
      <c r="D792" s="29" t="s">
        <v>271</v>
      </c>
      <c r="E792" s="24"/>
      <c r="F792" s="25">
        <f t="shared" ref="F792:G792" si="281">F793+F796+F800+F803+F807</f>
        <v>328363</v>
      </c>
      <c r="G792" s="25">
        <f t="shared" si="281"/>
        <v>0</v>
      </c>
    </row>
    <row r="793" spans="1:8" s="5" customFormat="1" ht="20.25" x14ac:dyDescent="0.3">
      <c r="A793" s="72" t="s">
        <v>442</v>
      </c>
      <c r="B793" s="24" t="s">
        <v>61</v>
      </c>
      <c r="C793" s="24" t="s">
        <v>50</v>
      </c>
      <c r="D793" s="29" t="s">
        <v>441</v>
      </c>
      <c r="E793" s="24"/>
      <c r="F793" s="25">
        <f t="shared" ref="F793:G794" si="282">F794</f>
        <v>23715</v>
      </c>
      <c r="G793" s="25">
        <f t="shared" si="282"/>
        <v>0</v>
      </c>
    </row>
    <row r="794" spans="1:8" s="5" customFormat="1" ht="37.5" customHeight="1" x14ac:dyDescent="0.3">
      <c r="A794" s="59" t="s">
        <v>83</v>
      </c>
      <c r="B794" s="24" t="s">
        <v>61</v>
      </c>
      <c r="C794" s="24" t="s">
        <v>50</v>
      </c>
      <c r="D794" s="29" t="s">
        <v>441</v>
      </c>
      <c r="E794" s="24" t="s">
        <v>84</v>
      </c>
      <c r="F794" s="25">
        <f t="shared" si="282"/>
        <v>23715</v>
      </c>
      <c r="G794" s="25">
        <f t="shared" si="282"/>
        <v>0</v>
      </c>
    </row>
    <row r="795" spans="1:8" s="5" customFormat="1" ht="20.25" x14ac:dyDescent="0.3">
      <c r="A795" s="30" t="s">
        <v>186</v>
      </c>
      <c r="B795" s="24" t="s">
        <v>61</v>
      </c>
      <c r="C795" s="24" t="s">
        <v>50</v>
      </c>
      <c r="D795" s="29" t="s">
        <v>441</v>
      </c>
      <c r="E795" s="24" t="s">
        <v>185</v>
      </c>
      <c r="F795" s="25">
        <f>22998+717</f>
        <v>23715</v>
      </c>
      <c r="G795" s="25"/>
    </row>
    <row r="796" spans="1:8" s="5" customFormat="1" ht="20.25" x14ac:dyDescent="0.3">
      <c r="A796" s="30" t="s">
        <v>94</v>
      </c>
      <c r="B796" s="24" t="s">
        <v>61</v>
      </c>
      <c r="C796" s="24" t="s">
        <v>50</v>
      </c>
      <c r="D796" s="29" t="s">
        <v>277</v>
      </c>
      <c r="E796" s="24"/>
      <c r="F796" s="25">
        <f t="shared" ref="F796:G796" si="283">F797</f>
        <v>57058</v>
      </c>
      <c r="G796" s="25">
        <f t="shared" si="283"/>
        <v>0</v>
      </c>
    </row>
    <row r="797" spans="1:8" s="5" customFormat="1" ht="39.75" customHeight="1" x14ac:dyDescent="0.3">
      <c r="A797" s="59" t="s">
        <v>83</v>
      </c>
      <c r="B797" s="24" t="s">
        <v>61</v>
      </c>
      <c r="C797" s="24" t="s">
        <v>50</v>
      </c>
      <c r="D797" s="29" t="s">
        <v>277</v>
      </c>
      <c r="E797" s="24" t="s">
        <v>84</v>
      </c>
      <c r="F797" s="25">
        <f t="shared" ref="F797:G797" si="284">F798+F799</f>
        <v>57058</v>
      </c>
      <c r="G797" s="25">
        <f t="shared" si="284"/>
        <v>0</v>
      </c>
    </row>
    <row r="798" spans="1:8" s="5" customFormat="1" ht="20.25" x14ac:dyDescent="0.3">
      <c r="A798" s="30" t="s">
        <v>175</v>
      </c>
      <c r="B798" s="24" t="s">
        <v>61</v>
      </c>
      <c r="C798" s="24" t="s">
        <v>50</v>
      </c>
      <c r="D798" s="29" t="s">
        <v>277</v>
      </c>
      <c r="E798" s="24" t="s">
        <v>174</v>
      </c>
      <c r="F798" s="25">
        <f>10417+2363</f>
        <v>12780</v>
      </c>
      <c r="G798" s="25"/>
    </row>
    <row r="799" spans="1:8" s="5" customFormat="1" ht="20.25" x14ac:dyDescent="0.3">
      <c r="A799" s="30" t="s">
        <v>186</v>
      </c>
      <c r="B799" s="24" t="s">
        <v>61</v>
      </c>
      <c r="C799" s="24" t="s">
        <v>50</v>
      </c>
      <c r="D799" s="29" t="s">
        <v>277</v>
      </c>
      <c r="E799" s="24" t="s">
        <v>185</v>
      </c>
      <c r="F799" s="25">
        <f>40511+3767</f>
        <v>44278</v>
      </c>
      <c r="G799" s="25"/>
    </row>
    <row r="800" spans="1:8" s="5" customFormat="1" ht="16.5" customHeight="1" x14ac:dyDescent="0.3">
      <c r="A800" s="30" t="s">
        <v>92</v>
      </c>
      <c r="B800" s="24" t="s">
        <v>61</v>
      </c>
      <c r="C800" s="24" t="s">
        <v>50</v>
      </c>
      <c r="D800" s="29" t="s">
        <v>278</v>
      </c>
      <c r="E800" s="24"/>
      <c r="F800" s="25">
        <f t="shared" ref="F800:G801" si="285">F801</f>
        <v>25844</v>
      </c>
      <c r="G800" s="25">
        <f t="shared" si="285"/>
        <v>0</v>
      </c>
    </row>
    <row r="801" spans="1:7" s="5" customFormat="1" ht="36" customHeight="1" x14ac:dyDescent="0.3">
      <c r="A801" s="59" t="s">
        <v>83</v>
      </c>
      <c r="B801" s="24" t="s">
        <v>61</v>
      </c>
      <c r="C801" s="24" t="s">
        <v>50</v>
      </c>
      <c r="D801" s="29" t="s">
        <v>278</v>
      </c>
      <c r="E801" s="24" t="s">
        <v>84</v>
      </c>
      <c r="F801" s="25">
        <f t="shared" si="285"/>
        <v>25844</v>
      </c>
      <c r="G801" s="25">
        <f t="shared" si="285"/>
        <v>0</v>
      </c>
    </row>
    <row r="802" spans="1:7" s="5" customFormat="1" ht="20.25" x14ac:dyDescent="0.3">
      <c r="A802" s="30" t="s">
        <v>175</v>
      </c>
      <c r="B802" s="24" t="s">
        <v>61</v>
      </c>
      <c r="C802" s="24" t="s">
        <v>50</v>
      </c>
      <c r="D802" s="29" t="s">
        <v>278</v>
      </c>
      <c r="E802" s="24" t="s">
        <v>174</v>
      </c>
      <c r="F802" s="25">
        <f>21646+4198</f>
        <v>25844</v>
      </c>
      <c r="G802" s="25"/>
    </row>
    <row r="803" spans="1:7" s="5" customFormat="1" ht="20.25" x14ac:dyDescent="0.3">
      <c r="A803" s="30" t="s">
        <v>42</v>
      </c>
      <c r="B803" s="24" t="s">
        <v>61</v>
      </c>
      <c r="C803" s="24" t="s">
        <v>50</v>
      </c>
      <c r="D803" s="29" t="s">
        <v>279</v>
      </c>
      <c r="E803" s="24"/>
      <c r="F803" s="25">
        <f t="shared" ref="F803:G803" si="286">F804</f>
        <v>101484</v>
      </c>
      <c r="G803" s="25">
        <f t="shared" si="286"/>
        <v>0</v>
      </c>
    </row>
    <row r="804" spans="1:7" s="5" customFormat="1" ht="34.5" customHeight="1" x14ac:dyDescent="0.3">
      <c r="A804" s="59" t="s">
        <v>83</v>
      </c>
      <c r="B804" s="24" t="s">
        <v>61</v>
      </c>
      <c r="C804" s="24" t="s">
        <v>50</v>
      </c>
      <c r="D804" s="29" t="s">
        <v>279</v>
      </c>
      <c r="E804" s="24" t="s">
        <v>84</v>
      </c>
      <c r="F804" s="25">
        <f>F805+F806</f>
        <v>101484</v>
      </c>
      <c r="G804" s="25">
        <f>G805+G806</f>
        <v>0</v>
      </c>
    </row>
    <row r="805" spans="1:7" s="5" customFormat="1" ht="20.25" x14ac:dyDescent="0.3">
      <c r="A805" s="30" t="s">
        <v>175</v>
      </c>
      <c r="B805" s="24" t="s">
        <v>61</v>
      </c>
      <c r="C805" s="24" t="s">
        <v>50</v>
      </c>
      <c r="D805" s="29" t="s">
        <v>279</v>
      </c>
      <c r="E805" s="24" t="s">
        <v>174</v>
      </c>
      <c r="F805" s="25">
        <f>77295+11184</f>
        <v>88479</v>
      </c>
      <c r="G805" s="25"/>
    </row>
    <row r="806" spans="1:7" s="5" customFormat="1" ht="20.25" x14ac:dyDescent="0.3">
      <c r="A806" s="30" t="s">
        <v>186</v>
      </c>
      <c r="B806" s="24" t="s">
        <v>61</v>
      </c>
      <c r="C806" s="24" t="s">
        <v>50</v>
      </c>
      <c r="D806" s="29" t="s">
        <v>279</v>
      </c>
      <c r="E806" s="24" t="s">
        <v>185</v>
      </c>
      <c r="F806" s="25">
        <f>11465+1540</f>
        <v>13005</v>
      </c>
      <c r="G806" s="25"/>
    </row>
    <row r="807" spans="1:7" s="5" customFormat="1" ht="33.75" x14ac:dyDescent="0.3">
      <c r="A807" s="30" t="s">
        <v>93</v>
      </c>
      <c r="B807" s="24" t="s">
        <v>61</v>
      </c>
      <c r="C807" s="24" t="s">
        <v>50</v>
      </c>
      <c r="D807" s="29" t="s">
        <v>280</v>
      </c>
      <c r="E807" s="24"/>
      <c r="F807" s="25">
        <f t="shared" ref="F807:G807" si="287">F808</f>
        <v>120262</v>
      </c>
      <c r="G807" s="25">
        <f t="shared" si="287"/>
        <v>0</v>
      </c>
    </row>
    <row r="808" spans="1:7" s="5" customFormat="1" ht="33" customHeight="1" x14ac:dyDescent="0.3">
      <c r="A808" s="59" t="s">
        <v>83</v>
      </c>
      <c r="B808" s="24" t="s">
        <v>61</v>
      </c>
      <c r="C808" s="24" t="s">
        <v>50</v>
      </c>
      <c r="D808" s="29" t="s">
        <v>280</v>
      </c>
      <c r="E808" s="24" t="s">
        <v>84</v>
      </c>
      <c r="F808" s="25">
        <f t="shared" ref="F808:G808" si="288">F809+F810</f>
        <v>120262</v>
      </c>
      <c r="G808" s="25">
        <f t="shared" si="288"/>
        <v>0</v>
      </c>
    </row>
    <row r="809" spans="1:7" s="5" customFormat="1" ht="20.25" x14ac:dyDescent="0.3">
      <c r="A809" s="30" t="s">
        <v>175</v>
      </c>
      <c r="B809" s="24" t="s">
        <v>61</v>
      </c>
      <c r="C809" s="24" t="s">
        <v>50</v>
      </c>
      <c r="D809" s="29" t="s">
        <v>280</v>
      </c>
      <c r="E809" s="24" t="s">
        <v>174</v>
      </c>
      <c r="F809" s="25">
        <f>67078+9645</f>
        <v>76723</v>
      </c>
      <c r="G809" s="25"/>
    </row>
    <row r="810" spans="1:7" s="5" customFormat="1" ht="20.25" x14ac:dyDescent="0.3">
      <c r="A810" s="30" t="s">
        <v>186</v>
      </c>
      <c r="B810" s="24" t="s">
        <v>61</v>
      </c>
      <c r="C810" s="24" t="s">
        <v>50</v>
      </c>
      <c r="D810" s="29" t="s">
        <v>280</v>
      </c>
      <c r="E810" s="24" t="s">
        <v>185</v>
      </c>
      <c r="F810" s="25">
        <f>38158+5381</f>
        <v>43539</v>
      </c>
      <c r="G810" s="25"/>
    </row>
    <row r="811" spans="1:7" s="5" customFormat="1" ht="19.5" customHeight="1" x14ac:dyDescent="0.3">
      <c r="A811" s="59" t="s">
        <v>78</v>
      </c>
      <c r="B811" s="24" t="s">
        <v>61</v>
      </c>
      <c r="C811" s="24" t="s">
        <v>50</v>
      </c>
      <c r="D811" s="29" t="s">
        <v>273</v>
      </c>
      <c r="E811" s="24"/>
      <c r="F811" s="25">
        <f>F812+F815+F819+F822+F826</f>
        <v>5935</v>
      </c>
      <c r="G811" s="25">
        <f>G812+G815+G819+G822+G826</f>
        <v>0</v>
      </c>
    </row>
    <row r="812" spans="1:7" s="5" customFormat="1" ht="20.25" customHeight="1" x14ac:dyDescent="0.3">
      <c r="A812" s="72" t="s">
        <v>442</v>
      </c>
      <c r="B812" s="24" t="s">
        <v>61</v>
      </c>
      <c r="C812" s="24" t="s">
        <v>50</v>
      </c>
      <c r="D812" s="29" t="s">
        <v>443</v>
      </c>
      <c r="E812" s="24"/>
      <c r="F812" s="25">
        <f t="shared" ref="F812:G813" si="289">F813</f>
        <v>2</v>
      </c>
      <c r="G812" s="25">
        <f t="shared" si="289"/>
        <v>0</v>
      </c>
    </row>
    <row r="813" spans="1:7" s="5" customFormat="1" ht="37.5" customHeight="1" x14ac:dyDescent="0.3">
      <c r="A813" s="59" t="s">
        <v>83</v>
      </c>
      <c r="B813" s="24" t="s">
        <v>61</v>
      </c>
      <c r="C813" s="24" t="s">
        <v>50</v>
      </c>
      <c r="D813" s="29" t="s">
        <v>443</v>
      </c>
      <c r="E813" s="24" t="s">
        <v>84</v>
      </c>
      <c r="F813" s="25">
        <f t="shared" si="289"/>
        <v>2</v>
      </c>
      <c r="G813" s="25">
        <f t="shared" si="289"/>
        <v>0</v>
      </c>
    </row>
    <row r="814" spans="1:7" s="5" customFormat="1" ht="20.25" customHeight="1" x14ac:dyDescent="0.3">
      <c r="A814" s="30" t="s">
        <v>186</v>
      </c>
      <c r="B814" s="24" t="s">
        <v>61</v>
      </c>
      <c r="C814" s="24" t="s">
        <v>50</v>
      </c>
      <c r="D814" s="29" t="s">
        <v>443</v>
      </c>
      <c r="E814" s="24" t="s">
        <v>185</v>
      </c>
      <c r="F814" s="25">
        <v>2</v>
      </c>
      <c r="G814" s="25"/>
    </row>
    <row r="815" spans="1:7" s="5" customFormat="1" ht="20.25" x14ac:dyDescent="0.3">
      <c r="A815" s="30" t="s">
        <v>94</v>
      </c>
      <c r="B815" s="24" t="s">
        <v>61</v>
      </c>
      <c r="C815" s="24" t="s">
        <v>50</v>
      </c>
      <c r="D815" s="29" t="s">
        <v>281</v>
      </c>
      <c r="E815" s="24"/>
      <c r="F815" s="25">
        <f t="shared" ref="F815:G815" si="290">F816</f>
        <v>34</v>
      </c>
      <c r="G815" s="25">
        <f t="shared" si="290"/>
        <v>0</v>
      </c>
    </row>
    <row r="816" spans="1:7" s="5" customFormat="1" ht="39.75" customHeight="1" x14ac:dyDescent="0.3">
      <c r="A816" s="59" t="s">
        <v>83</v>
      </c>
      <c r="B816" s="24" t="s">
        <v>61</v>
      </c>
      <c r="C816" s="24" t="s">
        <v>50</v>
      </c>
      <c r="D816" s="29" t="s">
        <v>281</v>
      </c>
      <c r="E816" s="24" t="s">
        <v>84</v>
      </c>
      <c r="F816" s="25">
        <f t="shared" ref="F816:G816" si="291">F817+F818</f>
        <v>34</v>
      </c>
      <c r="G816" s="25">
        <f t="shared" si="291"/>
        <v>0</v>
      </c>
    </row>
    <row r="817" spans="1:7" s="5" customFormat="1" ht="20.25" x14ac:dyDescent="0.3">
      <c r="A817" s="30" t="s">
        <v>175</v>
      </c>
      <c r="B817" s="24" t="s">
        <v>61</v>
      </c>
      <c r="C817" s="24" t="s">
        <v>50</v>
      </c>
      <c r="D817" s="29" t="s">
        <v>281</v>
      </c>
      <c r="E817" s="24" t="s">
        <v>174</v>
      </c>
      <c r="F817" s="25">
        <v>15</v>
      </c>
      <c r="G817" s="25"/>
    </row>
    <row r="818" spans="1:7" s="5" customFormat="1" ht="20.25" x14ac:dyDescent="0.3">
      <c r="A818" s="30" t="s">
        <v>186</v>
      </c>
      <c r="B818" s="24" t="s">
        <v>61</v>
      </c>
      <c r="C818" s="24" t="s">
        <v>50</v>
      </c>
      <c r="D818" s="29" t="s">
        <v>281</v>
      </c>
      <c r="E818" s="24" t="s">
        <v>185</v>
      </c>
      <c r="F818" s="25">
        <v>19</v>
      </c>
      <c r="G818" s="25"/>
    </row>
    <row r="819" spans="1:7" s="5" customFormat="1" ht="20.25" x14ac:dyDescent="0.3">
      <c r="A819" s="30" t="s">
        <v>92</v>
      </c>
      <c r="B819" s="24" t="s">
        <v>61</v>
      </c>
      <c r="C819" s="24" t="s">
        <v>50</v>
      </c>
      <c r="D819" s="29" t="s">
        <v>282</v>
      </c>
      <c r="E819" s="24"/>
      <c r="F819" s="25">
        <f t="shared" ref="F819:G820" si="292">F820</f>
        <v>1806</v>
      </c>
      <c r="G819" s="25">
        <f t="shared" si="292"/>
        <v>0</v>
      </c>
    </row>
    <row r="820" spans="1:7" s="5" customFormat="1" ht="39" customHeight="1" x14ac:dyDescent="0.3">
      <c r="A820" s="59" t="s">
        <v>83</v>
      </c>
      <c r="B820" s="24" t="s">
        <v>61</v>
      </c>
      <c r="C820" s="24" t="s">
        <v>50</v>
      </c>
      <c r="D820" s="29" t="s">
        <v>282</v>
      </c>
      <c r="E820" s="24" t="s">
        <v>84</v>
      </c>
      <c r="F820" s="25">
        <f t="shared" si="292"/>
        <v>1806</v>
      </c>
      <c r="G820" s="25">
        <f t="shared" si="292"/>
        <v>0</v>
      </c>
    </row>
    <row r="821" spans="1:7" s="5" customFormat="1" ht="20.25" x14ac:dyDescent="0.3">
      <c r="A821" s="30" t="s">
        <v>175</v>
      </c>
      <c r="B821" s="24" t="s">
        <v>61</v>
      </c>
      <c r="C821" s="24" t="s">
        <v>50</v>
      </c>
      <c r="D821" s="29" t="s">
        <v>282</v>
      </c>
      <c r="E821" s="24" t="s">
        <v>174</v>
      </c>
      <c r="F821" s="25">
        <v>1806</v>
      </c>
      <c r="G821" s="25"/>
    </row>
    <row r="822" spans="1:7" s="5" customFormat="1" ht="20.25" x14ac:dyDescent="0.3">
      <c r="A822" s="30" t="s">
        <v>42</v>
      </c>
      <c r="B822" s="24" t="s">
        <v>61</v>
      </c>
      <c r="C822" s="24" t="s">
        <v>50</v>
      </c>
      <c r="D822" s="29" t="s">
        <v>283</v>
      </c>
      <c r="E822" s="24"/>
      <c r="F822" s="25">
        <f t="shared" ref="F822:G822" si="293">F823</f>
        <v>1986</v>
      </c>
      <c r="G822" s="25">
        <f t="shared" si="293"/>
        <v>0</v>
      </c>
    </row>
    <row r="823" spans="1:7" s="5" customFormat="1" ht="39.75" customHeight="1" x14ac:dyDescent="0.3">
      <c r="A823" s="59" t="s">
        <v>83</v>
      </c>
      <c r="B823" s="24" t="s">
        <v>61</v>
      </c>
      <c r="C823" s="24" t="s">
        <v>50</v>
      </c>
      <c r="D823" s="29" t="s">
        <v>283</v>
      </c>
      <c r="E823" s="24" t="s">
        <v>84</v>
      </c>
      <c r="F823" s="25">
        <f>F824+F825</f>
        <v>1986</v>
      </c>
      <c r="G823" s="25">
        <f>G824+G825</f>
        <v>0</v>
      </c>
    </row>
    <row r="824" spans="1:7" s="5" customFormat="1" ht="20.25" x14ac:dyDescent="0.3">
      <c r="A824" s="30" t="s">
        <v>175</v>
      </c>
      <c r="B824" s="24" t="s">
        <v>61</v>
      </c>
      <c r="C824" s="24" t="s">
        <v>50</v>
      </c>
      <c r="D824" s="29" t="s">
        <v>283</v>
      </c>
      <c r="E824" s="24" t="s">
        <v>174</v>
      </c>
      <c r="F824" s="25">
        <f>1986-100</f>
        <v>1886</v>
      </c>
      <c r="G824" s="25"/>
    </row>
    <row r="825" spans="1:7" s="5" customFormat="1" ht="20.25" x14ac:dyDescent="0.3">
      <c r="A825" s="30" t="s">
        <v>186</v>
      </c>
      <c r="B825" s="24" t="s">
        <v>61</v>
      </c>
      <c r="C825" s="24" t="s">
        <v>50</v>
      </c>
      <c r="D825" s="29" t="s">
        <v>283</v>
      </c>
      <c r="E825" s="24" t="s">
        <v>185</v>
      </c>
      <c r="F825" s="25">
        <v>100</v>
      </c>
      <c r="G825" s="25"/>
    </row>
    <row r="826" spans="1:7" s="5" customFormat="1" ht="33.75" x14ac:dyDescent="0.3">
      <c r="A826" s="30" t="s">
        <v>93</v>
      </c>
      <c r="B826" s="24" t="s">
        <v>61</v>
      </c>
      <c r="C826" s="24" t="s">
        <v>50</v>
      </c>
      <c r="D826" s="29" t="s">
        <v>284</v>
      </c>
      <c r="E826" s="24"/>
      <c r="F826" s="25">
        <f t="shared" ref="F826:G826" si="294">F827</f>
        <v>2107</v>
      </c>
      <c r="G826" s="25">
        <f t="shared" si="294"/>
        <v>0</v>
      </c>
    </row>
    <row r="827" spans="1:7" s="5" customFormat="1" ht="38.25" customHeight="1" x14ac:dyDescent="0.3">
      <c r="A827" s="59" t="s">
        <v>83</v>
      </c>
      <c r="B827" s="24" t="s">
        <v>61</v>
      </c>
      <c r="C827" s="24" t="s">
        <v>50</v>
      </c>
      <c r="D827" s="29" t="s">
        <v>284</v>
      </c>
      <c r="E827" s="24" t="s">
        <v>84</v>
      </c>
      <c r="F827" s="25">
        <f t="shared" ref="F827:G827" si="295">F828+F829</f>
        <v>2107</v>
      </c>
      <c r="G827" s="25">
        <f t="shared" si="295"/>
        <v>0</v>
      </c>
    </row>
    <row r="828" spans="1:7" s="5" customFormat="1" ht="20.25" x14ac:dyDescent="0.3">
      <c r="A828" s="30" t="s">
        <v>175</v>
      </c>
      <c r="B828" s="24" t="s">
        <v>61</v>
      </c>
      <c r="C828" s="24" t="s">
        <v>50</v>
      </c>
      <c r="D828" s="29" t="s">
        <v>284</v>
      </c>
      <c r="E828" s="24" t="s">
        <v>174</v>
      </c>
      <c r="F828" s="25">
        <v>1968</v>
      </c>
      <c r="G828" s="25"/>
    </row>
    <row r="829" spans="1:7" s="5" customFormat="1" ht="20.25" x14ac:dyDescent="0.3">
      <c r="A829" s="30" t="s">
        <v>186</v>
      </c>
      <c r="B829" s="24" t="s">
        <v>61</v>
      </c>
      <c r="C829" s="24" t="s">
        <v>50</v>
      </c>
      <c r="D829" s="29" t="s">
        <v>284</v>
      </c>
      <c r="E829" s="24" t="s">
        <v>185</v>
      </c>
      <c r="F829" s="25">
        <v>139</v>
      </c>
      <c r="G829" s="25"/>
    </row>
    <row r="830" spans="1:7" s="5" customFormat="1" ht="66.75" hidden="1" x14ac:dyDescent="0.3">
      <c r="A830" s="59" t="s">
        <v>206</v>
      </c>
      <c r="B830" s="24" t="s">
        <v>61</v>
      </c>
      <c r="C830" s="24" t="s">
        <v>50</v>
      </c>
      <c r="D830" s="70" t="s">
        <v>427</v>
      </c>
      <c r="E830" s="70"/>
      <c r="F830" s="25">
        <f t="shared" ref="F830:G832" si="296">F831</f>
        <v>0</v>
      </c>
      <c r="G830" s="25">
        <f t="shared" si="296"/>
        <v>0</v>
      </c>
    </row>
    <row r="831" spans="1:7" s="5" customFormat="1" ht="20.25" hidden="1" x14ac:dyDescent="0.3">
      <c r="A831" s="59" t="s">
        <v>426</v>
      </c>
      <c r="B831" s="24" t="s">
        <v>61</v>
      </c>
      <c r="C831" s="24" t="s">
        <v>50</v>
      </c>
      <c r="D831" s="70" t="s">
        <v>428</v>
      </c>
      <c r="E831" s="70"/>
      <c r="F831" s="25">
        <f t="shared" si="296"/>
        <v>0</v>
      </c>
      <c r="G831" s="25">
        <f t="shared" si="296"/>
        <v>0</v>
      </c>
    </row>
    <row r="832" spans="1:7" s="5" customFormat="1" ht="20.25" hidden="1" x14ac:dyDescent="0.3">
      <c r="A832" s="59" t="s">
        <v>99</v>
      </c>
      <c r="B832" s="24" t="s">
        <v>61</v>
      </c>
      <c r="C832" s="24" t="s">
        <v>50</v>
      </c>
      <c r="D832" s="70" t="s">
        <v>428</v>
      </c>
      <c r="E832" s="70" t="s">
        <v>100</v>
      </c>
      <c r="F832" s="25">
        <f t="shared" si="296"/>
        <v>0</v>
      </c>
      <c r="G832" s="25">
        <f t="shared" si="296"/>
        <v>0</v>
      </c>
    </row>
    <row r="833" spans="1:7" s="5" customFormat="1" ht="66.75" hidden="1" x14ac:dyDescent="0.3">
      <c r="A833" s="30" t="s">
        <v>424</v>
      </c>
      <c r="B833" s="24" t="s">
        <v>61</v>
      </c>
      <c r="C833" s="24" t="s">
        <v>50</v>
      </c>
      <c r="D833" s="70" t="s">
        <v>428</v>
      </c>
      <c r="E833" s="70" t="s">
        <v>191</v>
      </c>
      <c r="F833" s="25"/>
      <c r="G833" s="25"/>
    </row>
    <row r="834" spans="1:7" s="5" customFormat="1" ht="20.25" hidden="1" x14ac:dyDescent="0.3">
      <c r="A834" s="30" t="s">
        <v>651</v>
      </c>
      <c r="B834" s="24" t="s">
        <v>61</v>
      </c>
      <c r="C834" s="24" t="s">
        <v>50</v>
      </c>
      <c r="D834" s="58" t="s">
        <v>650</v>
      </c>
      <c r="E834" s="24"/>
      <c r="F834" s="25">
        <f t="shared" ref="F834:G835" si="297">F835</f>
        <v>0</v>
      </c>
      <c r="G834" s="25">
        <f t="shared" si="297"/>
        <v>0</v>
      </c>
    </row>
    <row r="835" spans="1:7" s="5" customFormat="1" ht="50.25" hidden="1" x14ac:dyDescent="0.3">
      <c r="A835" s="86" t="s">
        <v>83</v>
      </c>
      <c r="B835" s="24" t="s">
        <v>61</v>
      </c>
      <c r="C835" s="24" t="s">
        <v>50</v>
      </c>
      <c r="D835" s="58" t="s">
        <v>650</v>
      </c>
      <c r="E835" s="24" t="s">
        <v>84</v>
      </c>
      <c r="F835" s="25">
        <f t="shared" si="297"/>
        <v>0</v>
      </c>
      <c r="G835" s="25">
        <f t="shared" si="297"/>
        <v>0</v>
      </c>
    </row>
    <row r="836" spans="1:7" s="5" customFormat="1" ht="20.25" hidden="1" x14ac:dyDescent="0.3">
      <c r="A836" s="30" t="s">
        <v>175</v>
      </c>
      <c r="B836" s="24" t="s">
        <v>61</v>
      </c>
      <c r="C836" s="24" t="s">
        <v>50</v>
      </c>
      <c r="D836" s="58" t="s">
        <v>650</v>
      </c>
      <c r="E836" s="24" t="s">
        <v>174</v>
      </c>
      <c r="F836" s="25"/>
      <c r="G836" s="25"/>
    </row>
    <row r="837" spans="1:7" s="5" customFormat="1" ht="50.25" hidden="1" x14ac:dyDescent="0.3">
      <c r="A837" s="30" t="s">
        <v>649</v>
      </c>
      <c r="B837" s="24" t="s">
        <v>61</v>
      </c>
      <c r="C837" s="24" t="s">
        <v>50</v>
      </c>
      <c r="D837" s="58" t="s">
        <v>648</v>
      </c>
      <c r="E837" s="24"/>
      <c r="F837" s="25">
        <f t="shared" ref="F837:G837" si="298">F838</f>
        <v>0</v>
      </c>
      <c r="G837" s="25">
        <f t="shared" si="298"/>
        <v>0</v>
      </c>
    </row>
    <row r="838" spans="1:7" s="5" customFormat="1" ht="50.25" hidden="1" x14ac:dyDescent="0.3">
      <c r="A838" s="86" t="s">
        <v>83</v>
      </c>
      <c r="B838" s="24" t="s">
        <v>61</v>
      </c>
      <c r="C838" s="24" t="s">
        <v>50</v>
      </c>
      <c r="D838" s="58" t="s">
        <v>648</v>
      </c>
      <c r="E838" s="24" t="s">
        <v>84</v>
      </c>
      <c r="F838" s="25">
        <f t="shared" ref="F838:G838" si="299">F839+F840</f>
        <v>0</v>
      </c>
      <c r="G838" s="25">
        <f t="shared" si="299"/>
        <v>0</v>
      </c>
    </row>
    <row r="839" spans="1:7" s="5" customFormat="1" ht="20.25" hidden="1" x14ac:dyDescent="0.3">
      <c r="A839" s="30" t="s">
        <v>175</v>
      </c>
      <c r="B839" s="24" t="s">
        <v>61</v>
      </c>
      <c r="C839" s="24" t="s">
        <v>50</v>
      </c>
      <c r="D839" s="58" t="s">
        <v>648</v>
      </c>
      <c r="E839" s="24" t="s">
        <v>174</v>
      </c>
      <c r="F839" s="25"/>
      <c r="G839" s="25"/>
    </row>
    <row r="840" spans="1:7" s="5" customFormat="1" ht="20.25" hidden="1" x14ac:dyDescent="0.3">
      <c r="A840" s="30" t="s">
        <v>186</v>
      </c>
      <c r="B840" s="24" t="s">
        <v>61</v>
      </c>
      <c r="C840" s="24" t="s">
        <v>50</v>
      </c>
      <c r="D840" s="58" t="s">
        <v>648</v>
      </c>
      <c r="E840" s="24" t="s">
        <v>185</v>
      </c>
      <c r="F840" s="25"/>
      <c r="G840" s="25"/>
    </row>
    <row r="841" spans="1:7" s="5" customFormat="1" ht="33.75" x14ac:dyDescent="0.3">
      <c r="A841" s="86" t="s">
        <v>150</v>
      </c>
      <c r="B841" s="24" t="s">
        <v>61</v>
      </c>
      <c r="C841" s="24" t="s">
        <v>50</v>
      </c>
      <c r="D841" s="58" t="s">
        <v>598</v>
      </c>
      <c r="E841" s="97"/>
      <c r="F841" s="25">
        <f t="shared" ref="F841:G842" si="300">F842</f>
        <v>134074</v>
      </c>
      <c r="G841" s="25">
        <f t="shared" si="300"/>
        <v>134074</v>
      </c>
    </row>
    <row r="842" spans="1:7" s="5" customFormat="1" ht="50.25" x14ac:dyDescent="0.3">
      <c r="A842" s="86" t="s">
        <v>421</v>
      </c>
      <c r="B842" s="24" t="s">
        <v>61</v>
      </c>
      <c r="C842" s="24" t="s">
        <v>50</v>
      </c>
      <c r="D842" s="58" t="s">
        <v>599</v>
      </c>
      <c r="E842" s="97"/>
      <c r="F842" s="25">
        <f t="shared" si="300"/>
        <v>134074</v>
      </c>
      <c r="G842" s="25">
        <f t="shared" si="300"/>
        <v>134074</v>
      </c>
    </row>
    <row r="843" spans="1:7" s="5" customFormat="1" ht="50.25" x14ac:dyDescent="0.3">
      <c r="A843" s="86" t="s">
        <v>83</v>
      </c>
      <c r="B843" s="24" t="s">
        <v>61</v>
      </c>
      <c r="C843" s="24" t="s">
        <v>50</v>
      </c>
      <c r="D843" s="58" t="s">
        <v>599</v>
      </c>
      <c r="E843" s="24" t="s">
        <v>84</v>
      </c>
      <c r="F843" s="25">
        <f t="shared" ref="F843:G843" si="301">F844+F845</f>
        <v>134074</v>
      </c>
      <c r="G843" s="25">
        <f t="shared" si="301"/>
        <v>134074</v>
      </c>
    </row>
    <row r="844" spans="1:7" s="5" customFormat="1" ht="20.25" x14ac:dyDescent="0.3">
      <c r="A844" s="30" t="s">
        <v>175</v>
      </c>
      <c r="B844" s="24" t="s">
        <v>61</v>
      </c>
      <c r="C844" s="24" t="s">
        <v>50</v>
      </c>
      <c r="D844" s="58" t="s">
        <v>599</v>
      </c>
      <c r="E844" s="24" t="s">
        <v>174</v>
      </c>
      <c r="F844" s="25">
        <v>88412</v>
      </c>
      <c r="G844" s="25">
        <v>88412</v>
      </c>
    </row>
    <row r="845" spans="1:7" s="5" customFormat="1" ht="20.25" x14ac:dyDescent="0.3">
      <c r="A845" s="30" t="s">
        <v>186</v>
      </c>
      <c r="B845" s="24" t="s">
        <v>61</v>
      </c>
      <c r="C845" s="24" t="s">
        <v>50</v>
      </c>
      <c r="D845" s="58" t="s">
        <v>599</v>
      </c>
      <c r="E845" s="24" t="s">
        <v>185</v>
      </c>
      <c r="F845" s="25">
        <v>45662</v>
      </c>
      <c r="G845" s="25">
        <v>45662</v>
      </c>
    </row>
    <row r="846" spans="1:7" s="5" customFormat="1" ht="50.25" x14ac:dyDescent="0.3">
      <c r="A846" s="30" t="s">
        <v>652</v>
      </c>
      <c r="B846" s="24" t="s">
        <v>61</v>
      </c>
      <c r="C846" s="24" t="s">
        <v>50</v>
      </c>
      <c r="D846" s="58" t="s">
        <v>645</v>
      </c>
      <c r="E846" s="24"/>
      <c r="F846" s="25">
        <f t="shared" ref="F846:G846" si="302">F847</f>
        <v>677</v>
      </c>
      <c r="G846" s="25">
        <f t="shared" si="302"/>
        <v>0</v>
      </c>
    </row>
    <row r="847" spans="1:7" s="5" customFormat="1" ht="39" customHeight="1" x14ac:dyDescent="0.3">
      <c r="A847" s="30" t="s">
        <v>83</v>
      </c>
      <c r="B847" s="24" t="s">
        <v>61</v>
      </c>
      <c r="C847" s="24" t="s">
        <v>50</v>
      </c>
      <c r="D847" s="58" t="s">
        <v>645</v>
      </c>
      <c r="E847" s="24">
        <v>600</v>
      </c>
      <c r="F847" s="25">
        <f t="shared" ref="F847:G847" si="303">F848+F849</f>
        <v>677</v>
      </c>
      <c r="G847" s="25">
        <f t="shared" si="303"/>
        <v>0</v>
      </c>
    </row>
    <row r="848" spans="1:7" s="5" customFormat="1" ht="20.25" x14ac:dyDescent="0.3">
      <c r="A848" s="30" t="s">
        <v>175</v>
      </c>
      <c r="B848" s="24" t="s">
        <v>61</v>
      </c>
      <c r="C848" s="24" t="s">
        <v>50</v>
      </c>
      <c r="D848" s="58" t="s">
        <v>645</v>
      </c>
      <c r="E848" s="24">
        <v>610</v>
      </c>
      <c r="F848" s="25">
        <v>513</v>
      </c>
      <c r="G848" s="25"/>
    </row>
    <row r="849" spans="1:8" s="5" customFormat="1" ht="20.25" x14ac:dyDescent="0.3">
      <c r="A849" s="30" t="s">
        <v>186</v>
      </c>
      <c r="B849" s="24" t="s">
        <v>61</v>
      </c>
      <c r="C849" s="24" t="s">
        <v>50</v>
      </c>
      <c r="D849" s="58" t="s">
        <v>645</v>
      </c>
      <c r="E849" s="24" t="s">
        <v>185</v>
      </c>
      <c r="F849" s="25">
        <v>164</v>
      </c>
      <c r="G849" s="25"/>
    </row>
    <row r="850" spans="1:8" s="5" customFormat="1" ht="99.75" x14ac:dyDescent="0.3">
      <c r="A850" s="30" t="s">
        <v>202</v>
      </c>
      <c r="B850" s="24" t="s">
        <v>61</v>
      </c>
      <c r="C850" s="24" t="s">
        <v>50</v>
      </c>
      <c r="D850" s="29" t="s">
        <v>287</v>
      </c>
      <c r="E850" s="24"/>
      <c r="F850" s="25">
        <f>F851</f>
        <v>1448</v>
      </c>
      <c r="G850" s="25">
        <f t="shared" ref="F850:G852" si="304">G851</f>
        <v>0</v>
      </c>
    </row>
    <row r="851" spans="1:8" s="5" customFormat="1" ht="20.25" x14ac:dyDescent="0.3">
      <c r="A851" s="30" t="s">
        <v>78</v>
      </c>
      <c r="B851" s="24" t="s">
        <v>61</v>
      </c>
      <c r="C851" s="24" t="s">
        <v>50</v>
      </c>
      <c r="D851" s="29" t="s">
        <v>288</v>
      </c>
      <c r="E851" s="24"/>
      <c r="F851" s="25">
        <f t="shared" si="304"/>
        <v>1448</v>
      </c>
      <c r="G851" s="25">
        <f t="shared" si="304"/>
        <v>0</v>
      </c>
    </row>
    <row r="852" spans="1:8" s="5" customFormat="1" ht="33.75" x14ac:dyDescent="0.3">
      <c r="A852" s="30" t="s">
        <v>93</v>
      </c>
      <c r="B852" s="24" t="s">
        <v>61</v>
      </c>
      <c r="C852" s="24" t="s">
        <v>50</v>
      </c>
      <c r="D852" s="29" t="s">
        <v>518</v>
      </c>
      <c r="E852" s="24"/>
      <c r="F852" s="25">
        <f t="shared" si="304"/>
        <v>1448</v>
      </c>
      <c r="G852" s="25">
        <f t="shared" si="304"/>
        <v>0</v>
      </c>
    </row>
    <row r="853" spans="1:8" s="5" customFormat="1" ht="42.75" customHeight="1" x14ac:dyDescent="0.3">
      <c r="A853" s="30" t="s">
        <v>83</v>
      </c>
      <c r="B853" s="24" t="s">
        <v>61</v>
      </c>
      <c r="C853" s="24" t="s">
        <v>50</v>
      </c>
      <c r="D853" s="29" t="s">
        <v>518</v>
      </c>
      <c r="E853" s="24" t="s">
        <v>84</v>
      </c>
      <c r="F853" s="25">
        <f>F854+F855</f>
        <v>1448</v>
      </c>
      <c r="G853" s="25">
        <f>G854+G855</f>
        <v>0</v>
      </c>
    </row>
    <row r="854" spans="1:8" s="5" customFormat="1" ht="20.25" x14ac:dyDescent="0.3">
      <c r="A854" s="30" t="s">
        <v>175</v>
      </c>
      <c r="B854" s="24" t="s">
        <v>61</v>
      </c>
      <c r="C854" s="24" t="s">
        <v>50</v>
      </c>
      <c r="D854" s="29" t="s">
        <v>518</v>
      </c>
      <c r="E854" s="24" t="s">
        <v>174</v>
      </c>
      <c r="F854" s="25">
        <v>823</v>
      </c>
      <c r="G854" s="25"/>
    </row>
    <row r="855" spans="1:8" s="5" customFormat="1" ht="22.5" customHeight="1" x14ac:dyDescent="0.3">
      <c r="A855" s="30" t="s">
        <v>186</v>
      </c>
      <c r="B855" s="24" t="s">
        <v>61</v>
      </c>
      <c r="C855" s="24" t="s">
        <v>50</v>
      </c>
      <c r="D855" s="29" t="s">
        <v>518</v>
      </c>
      <c r="E855" s="24" t="s">
        <v>185</v>
      </c>
      <c r="F855" s="25">
        <v>625</v>
      </c>
      <c r="G855" s="25"/>
    </row>
    <row r="856" spans="1:8" s="5" customFormat="1" ht="20.25" x14ac:dyDescent="0.3">
      <c r="A856" s="30"/>
      <c r="B856" s="24"/>
      <c r="C856" s="24"/>
      <c r="D856" s="29"/>
      <c r="E856" s="24"/>
      <c r="F856" s="39"/>
      <c r="G856" s="39"/>
    </row>
    <row r="857" spans="1:8" s="9" customFormat="1" ht="37.5" x14ac:dyDescent="0.3">
      <c r="A857" s="56" t="s">
        <v>5</v>
      </c>
      <c r="B857" s="22" t="s">
        <v>61</v>
      </c>
      <c r="C857" s="22" t="s">
        <v>55</v>
      </c>
      <c r="D857" s="61"/>
      <c r="E857" s="22"/>
      <c r="F857" s="23">
        <f t="shared" ref="F857:G861" si="305">F858</f>
        <v>164</v>
      </c>
      <c r="G857" s="23">
        <f t="shared" si="305"/>
        <v>0</v>
      </c>
    </row>
    <row r="858" spans="1:8" s="9" customFormat="1" ht="34.5" x14ac:dyDescent="0.3">
      <c r="A858" s="59" t="s">
        <v>681</v>
      </c>
      <c r="B858" s="24" t="s">
        <v>61</v>
      </c>
      <c r="C858" s="24" t="s">
        <v>55</v>
      </c>
      <c r="D858" s="29" t="s">
        <v>285</v>
      </c>
      <c r="E858" s="24"/>
      <c r="F858" s="25">
        <f t="shared" si="305"/>
        <v>164</v>
      </c>
      <c r="G858" s="25">
        <f t="shared" si="305"/>
        <v>0</v>
      </c>
    </row>
    <row r="859" spans="1:8" s="9" customFormat="1" ht="18" customHeight="1" x14ac:dyDescent="0.25">
      <c r="A859" s="59" t="s">
        <v>78</v>
      </c>
      <c r="B859" s="24" t="s">
        <v>61</v>
      </c>
      <c r="C859" s="24" t="s">
        <v>55</v>
      </c>
      <c r="D859" s="29" t="s">
        <v>273</v>
      </c>
      <c r="E859" s="24"/>
      <c r="F859" s="25">
        <f t="shared" si="305"/>
        <v>164</v>
      </c>
      <c r="G859" s="25">
        <f t="shared" si="305"/>
        <v>0</v>
      </c>
    </row>
    <row r="860" spans="1:8" s="9" customFormat="1" ht="33.75" customHeight="1" x14ac:dyDescent="0.25">
      <c r="A860" s="30" t="s">
        <v>95</v>
      </c>
      <c r="B860" s="24" t="s">
        <v>61</v>
      </c>
      <c r="C860" s="24" t="s">
        <v>55</v>
      </c>
      <c r="D860" s="29" t="s">
        <v>286</v>
      </c>
      <c r="E860" s="24"/>
      <c r="F860" s="25">
        <f t="shared" si="305"/>
        <v>164</v>
      </c>
      <c r="G860" s="25">
        <f t="shared" si="305"/>
        <v>0</v>
      </c>
    </row>
    <row r="861" spans="1:8" s="9" customFormat="1" ht="33" x14ac:dyDescent="0.25">
      <c r="A861" s="30" t="s">
        <v>425</v>
      </c>
      <c r="B861" s="24" t="s">
        <v>61</v>
      </c>
      <c r="C861" s="24" t="s">
        <v>55</v>
      </c>
      <c r="D861" s="29" t="s">
        <v>286</v>
      </c>
      <c r="E861" s="24" t="s">
        <v>80</v>
      </c>
      <c r="F861" s="25">
        <f t="shared" si="305"/>
        <v>164</v>
      </c>
      <c r="G861" s="25">
        <f t="shared" si="305"/>
        <v>0</v>
      </c>
    </row>
    <row r="862" spans="1:8" s="9" customFormat="1" ht="33.75" customHeight="1" x14ac:dyDescent="0.25">
      <c r="A862" s="62" t="s">
        <v>167</v>
      </c>
      <c r="B862" s="24" t="s">
        <v>61</v>
      </c>
      <c r="C862" s="24" t="s">
        <v>55</v>
      </c>
      <c r="D862" s="29" t="s">
        <v>286</v>
      </c>
      <c r="E862" s="24" t="s">
        <v>166</v>
      </c>
      <c r="F862" s="25">
        <f>74+90</f>
        <v>164</v>
      </c>
      <c r="G862" s="25"/>
    </row>
    <row r="863" spans="1:8" s="9" customFormat="1" ht="16.5" x14ac:dyDescent="0.25">
      <c r="A863" s="62"/>
      <c r="B863" s="24"/>
      <c r="C863" s="24"/>
      <c r="D863" s="29"/>
      <c r="E863" s="24"/>
      <c r="F863" s="41"/>
      <c r="G863" s="41"/>
    </row>
    <row r="864" spans="1:8" s="5" customFormat="1" ht="20.25" x14ac:dyDescent="0.3">
      <c r="A864" s="47" t="s">
        <v>43</v>
      </c>
      <c r="B864" s="19" t="s">
        <v>44</v>
      </c>
      <c r="C864" s="19"/>
      <c r="D864" s="20"/>
      <c r="E864" s="19"/>
      <c r="F864" s="33">
        <f>F866+F876+F1022+F1009</f>
        <v>238291</v>
      </c>
      <c r="G864" s="33">
        <f>G866+G876+G1022+G1009</f>
        <v>20701</v>
      </c>
      <c r="H864" s="114">
        <f>F864-G864</f>
        <v>217590</v>
      </c>
    </row>
    <row r="865" spans="1:7" s="5" customFormat="1" ht="12.75" customHeight="1" x14ac:dyDescent="0.3">
      <c r="A865" s="47"/>
      <c r="B865" s="19"/>
      <c r="C865" s="19"/>
      <c r="D865" s="20"/>
      <c r="E865" s="19"/>
      <c r="F865" s="39"/>
      <c r="G865" s="39"/>
    </row>
    <row r="866" spans="1:7" s="5" customFormat="1" ht="20.25" x14ac:dyDescent="0.3">
      <c r="A866" s="56" t="s">
        <v>66</v>
      </c>
      <c r="B866" s="22" t="s">
        <v>11</v>
      </c>
      <c r="C866" s="22" t="s">
        <v>50</v>
      </c>
      <c r="D866" s="20"/>
      <c r="E866" s="19"/>
      <c r="F866" s="98">
        <f t="shared" ref="F866:G872" si="306">F867</f>
        <v>44432</v>
      </c>
      <c r="G866" s="98">
        <f t="shared" si="306"/>
        <v>0</v>
      </c>
    </row>
    <row r="867" spans="1:7" s="5" customFormat="1" ht="51" x14ac:dyDescent="0.3">
      <c r="A867" s="30" t="s">
        <v>444</v>
      </c>
      <c r="B867" s="32" t="s">
        <v>11</v>
      </c>
      <c r="C867" s="32" t="s">
        <v>50</v>
      </c>
      <c r="D867" s="32" t="s">
        <v>237</v>
      </c>
      <c r="E867" s="32"/>
      <c r="F867" s="99">
        <f t="shared" si="306"/>
        <v>44432</v>
      </c>
      <c r="G867" s="99">
        <f t="shared" si="306"/>
        <v>0</v>
      </c>
    </row>
    <row r="868" spans="1:7" s="5" customFormat="1" ht="38.25" customHeight="1" x14ac:dyDescent="0.3">
      <c r="A868" s="59" t="s">
        <v>67</v>
      </c>
      <c r="B868" s="32" t="s">
        <v>11</v>
      </c>
      <c r="C868" s="32" t="s">
        <v>50</v>
      </c>
      <c r="D868" s="32" t="s">
        <v>526</v>
      </c>
      <c r="E868" s="32"/>
      <c r="F868" s="99">
        <f t="shared" si="306"/>
        <v>44432</v>
      </c>
      <c r="G868" s="99">
        <f t="shared" si="306"/>
        <v>0</v>
      </c>
    </row>
    <row r="869" spans="1:7" s="5" customFormat="1" ht="215.25" x14ac:dyDescent="0.3">
      <c r="A869" s="59" t="s">
        <v>620</v>
      </c>
      <c r="B869" s="32" t="s">
        <v>11</v>
      </c>
      <c r="C869" s="32" t="s">
        <v>50</v>
      </c>
      <c r="D869" s="32" t="s">
        <v>527</v>
      </c>
      <c r="E869" s="32"/>
      <c r="F869" s="99">
        <f t="shared" ref="F869:G869" si="307">F872+F870</f>
        <v>44432</v>
      </c>
      <c r="G869" s="99">
        <f t="shared" si="307"/>
        <v>0</v>
      </c>
    </row>
    <row r="870" spans="1:7" s="5" customFormat="1" ht="33.75" x14ac:dyDescent="0.3">
      <c r="A870" s="30" t="s">
        <v>425</v>
      </c>
      <c r="B870" s="32" t="s">
        <v>11</v>
      </c>
      <c r="C870" s="32" t="s">
        <v>50</v>
      </c>
      <c r="D870" s="32" t="s">
        <v>527</v>
      </c>
      <c r="E870" s="32" t="s">
        <v>80</v>
      </c>
      <c r="F870" s="99">
        <f t="shared" ref="F870:G870" si="308">F871</f>
        <v>178</v>
      </c>
      <c r="G870" s="99">
        <f t="shared" si="308"/>
        <v>0</v>
      </c>
    </row>
    <row r="871" spans="1:7" s="5" customFormat="1" ht="37.5" customHeight="1" x14ac:dyDescent="0.3">
      <c r="A871" s="62" t="s">
        <v>167</v>
      </c>
      <c r="B871" s="32" t="s">
        <v>11</v>
      </c>
      <c r="C871" s="32" t="s">
        <v>50</v>
      </c>
      <c r="D871" s="32" t="s">
        <v>527</v>
      </c>
      <c r="E871" s="32" t="s">
        <v>166</v>
      </c>
      <c r="F871" s="25">
        <f>171+7</f>
        <v>178</v>
      </c>
      <c r="G871" s="25"/>
    </row>
    <row r="872" spans="1:7" s="5" customFormat="1" ht="24" customHeight="1" x14ac:dyDescent="0.3">
      <c r="A872" s="72" t="s">
        <v>102</v>
      </c>
      <c r="B872" s="32" t="s">
        <v>11</v>
      </c>
      <c r="C872" s="32" t="s">
        <v>50</v>
      </c>
      <c r="D872" s="32" t="s">
        <v>527</v>
      </c>
      <c r="E872" s="32" t="s">
        <v>91</v>
      </c>
      <c r="F872" s="99">
        <f t="shared" si="306"/>
        <v>44254</v>
      </c>
      <c r="G872" s="99">
        <f t="shared" si="306"/>
        <v>0</v>
      </c>
    </row>
    <row r="873" spans="1:7" s="5" customFormat="1" ht="36" customHeight="1" x14ac:dyDescent="0.3">
      <c r="A873" s="30" t="s">
        <v>364</v>
      </c>
      <c r="B873" s="32" t="s">
        <v>11</v>
      </c>
      <c r="C873" s="32" t="s">
        <v>50</v>
      </c>
      <c r="D873" s="32" t="s">
        <v>527</v>
      </c>
      <c r="E873" s="32" t="s">
        <v>187</v>
      </c>
      <c r="F873" s="25">
        <f>42550+1704</f>
        <v>44254</v>
      </c>
      <c r="G873" s="25"/>
    </row>
    <row r="874" spans="1:7" s="5" customFormat="1" ht="20.25" x14ac:dyDescent="0.3">
      <c r="A874" s="30"/>
      <c r="B874" s="32"/>
      <c r="C874" s="32"/>
      <c r="D874" s="32"/>
      <c r="E874" s="32"/>
      <c r="F874" s="25"/>
      <c r="G874" s="25"/>
    </row>
    <row r="875" spans="1:7" s="7" customFormat="1" ht="18.75" hidden="1" x14ac:dyDescent="0.3">
      <c r="A875" s="56"/>
      <c r="B875" s="22"/>
      <c r="C875" s="22"/>
      <c r="D875" s="57"/>
      <c r="E875" s="22"/>
      <c r="F875" s="40"/>
      <c r="G875" s="40"/>
    </row>
    <row r="876" spans="1:7" s="7" customFormat="1" ht="18.75" x14ac:dyDescent="0.3">
      <c r="A876" s="56" t="s">
        <v>45</v>
      </c>
      <c r="B876" s="22" t="s">
        <v>11</v>
      </c>
      <c r="C876" s="22" t="s">
        <v>53</v>
      </c>
      <c r="D876" s="61"/>
      <c r="E876" s="22"/>
      <c r="F876" s="27">
        <f>F981+F877+F995</f>
        <v>99144</v>
      </c>
      <c r="G876" s="27">
        <f>G981+G877+G995</f>
        <v>0</v>
      </c>
    </row>
    <row r="877" spans="1:7" s="7" customFormat="1" ht="70.5" customHeight="1" x14ac:dyDescent="0.3">
      <c r="A877" s="62" t="s">
        <v>461</v>
      </c>
      <c r="B877" s="32" t="s">
        <v>11</v>
      </c>
      <c r="C877" s="32" t="s">
        <v>53</v>
      </c>
      <c r="D877" s="32" t="s">
        <v>318</v>
      </c>
      <c r="E877" s="32"/>
      <c r="F877" s="25">
        <f t="shared" ref="F877:G877" si="309">F878+F978</f>
        <v>63891</v>
      </c>
      <c r="G877" s="25">
        <f t="shared" si="309"/>
        <v>0</v>
      </c>
    </row>
    <row r="878" spans="1:7" s="7" customFormat="1" ht="18.75" x14ac:dyDescent="0.3">
      <c r="A878" s="59" t="s">
        <v>119</v>
      </c>
      <c r="B878" s="32" t="s">
        <v>11</v>
      </c>
      <c r="C878" s="32" t="s">
        <v>53</v>
      </c>
      <c r="D878" s="32" t="s">
        <v>328</v>
      </c>
      <c r="E878" s="32"/>
      <c r="F878" s="25">
        <f t="shared" ref="F878:G878" si="310">F879+F882+F885+F888+F891+F894+F897+F900+F903+F906+F909+F912+F915+F918+F921+F924+F927+F933+F936+F939+F942+F948+F951+F954+F930+F945+F957+F960+F963+F966+F969+F972+F975</f>
        <v>62043</v>
      </c>
      <c r="G878" s="25">
        <f t="shared" si="310"/>
        <v>0</v>
      </c>
    </row>
    <row r="879" spans="1:7" s="7" customFormat="1" ht="33.75" x14ac:dyDescent="0.3">
      <c r="A879" s="73" t="s">
        <v>330</v>
      </c>
      <c r="B879" s="32" t="s">
        <v>11</v>
      </c>
      <c r="C879" s="32" t="s">
        <v>53</v>
      </c>
      <c r="D879" s="32" t="s">
        <v>329</v>
      </c>
      <c r="E879" s="32"/>
      <c r="F879" s="25">
        <f t="shared" ref="F879:G880" si="311">F880</f>
        <v>774</v>
      </c>
      <c r="G879" s="25">
        <f t="shared" si="311"/>
        <v>0</v>
      </c>
    </row>
    <row r="880" spans="1:7" s="7" customFormat="1" ht="22.5" customHeight="1" x14ac:dyDescent="0.3">
      <c r="A880" s="72" t="s">
        <v>102</v>
      </c>
      <c r="B880" s="32" t="s">
        <v>11</v>
      </c>
      <c r="C880" s="32" t="s">
        <v>53</v>
      </c>
      <c r="D880" s="32" t="s">
        <v>329</v>
      </c>
      <c r="E880" s="32" t="s">
        <v>91</v>
      </c>
      <c r="F880" s="25">
        <f t="shared" si="311"/>
        <v>774</v>
      </c>
      <c r="G880" s="25">
        <f t="shared" si="311"/>
        <v>0</v>
      </c>
    </row>
    <row r="881" spans="1:7" s="7" customFormat="1" ht="33.75" x14ac:dyDescent="0.3">
      <c r="A881" s="30" t="s">
        <v>195</v>
      </c>
      <c r="B881" s="32" t="s">
        <v>11</v>
      </c>
      <c r="C881" s="32" t="s">
        <v>53</v>
      </c>
      <c r="D881" s="32" t="s">
        <v>329</v>
      </c>
      <c r="E881" s="32" t="s">
        <v>194</v>
      </c>
      <c r="F881" s="25">
        <v>774</v>
      </c>
      <c r="G881" s="25"/>
    </row>
    <row r="882" spans="1:7" s="7" customFormat="1" ht="68.25" customHeight="1" x14ac:dyDescent="0.3">
      <c r="A882" s="30" t="s">
        <v>221</v>
      </c>
      <c r="B882" s="32" t="s">
        <v>11</v>
      </c>
      <c r="C882" s="32" t="s">
        <v>53</v>
      </c>
      <c r="D882" s="32" t="s">
        <v>331</v>
      </c>
      <c r="E882" s="32"/>
      <c r="F882" s="25">
        <f t="shared" ref="F882:G883" si="312">F883</f>
        <v>1098</v>
      </c>
      <c r="G882" s="25">
        <f t="shared" si="312"/>
        <v>0</v>
      </c>
    </row>
    <row r="883" spans="1:7" s="7" customFormat="1" ht="23.25" customHeight="1" x14ac:dyDescent="0.3">
      <c r="A883" s="72" t="s">
        <v>102</v>
      </c>
      <c r="B883" s="32" t="s">
        <v>11</v>
      </c>
      <c r="C883" s="32" t="s">
        <v>53</v>
      </c>
      <c r="D883" s="32" t="s">
        <v>331</v>
      </c>
      <c r="E883" s="32" t="s">
        <v>91</v>
      </c>
      <c r="F883" s="25">
        <f t="shared" si="312"/>
        <v>1098</v>
      </c>
      <c r="G883" s="25">
        <f t="shared" si="312"/>
        <v>0</v>
      </c>
    </row>
    <row r="884" spans="1:7" s="7" customFormat="1" ht="33.75" x14ac:dyDescent="0.3">
      <c r="A884" s="30" t="s">
        <v>195</v>
      </c>
      <c r="B884" s="32" t="s">
        <v>11</v>
      </c>
      <c r="C884" s="32" t="s">
        <v>53</v>
      </c>
      <c r="D884" s="32" t="s">
        <v>331</v>
      </c>
      <c r="E884" s="32" t="s">
        <v>194</v>
      </c>
      <c r="F884" s="25">
        <v>1098</v>
      </c>
      <c r="G884" s="25"/>
    </row>
    <row r="885" spans="1:7" s="7" customFormat="1" ht="66.75" x14ac:dyDescent="0.3">
      <c r="A885" s="54" t="s">
        <v>223</v>
      </c>
      <c r="B885" s="32" t="s">
        <v>11</v>
      </c>
      <c r="C885" s="32" t="s">
        <v>53</v>
      </c>
      <c r="D885" s="32" t="s">
        <v>332</v>
      </c>
      <c r="E885" s="32"/>
      <c r="F885" s="25">
        <f t="shared" ref="F885:G886" si="313">F886</f>
        <v>7761</v>
      </c>
      <c r="G885" s="25">
        <f t="shared" si="313"/>
        <v>0</v>
      </c>
    </row>
    <row r="886" spans="1:7" s="7" customFormat="1" ht="19.5" customHeight="1" x14ac:dyDescent="0.3">
      <c r="A886" s="72" t="s">
        <v>102</v>
      </c>
      <c r="B886" s="32" t="s">
        <v>11</v>
      </c>
      <c r="C886" s="32" t="s">
        <v>53</v>
      </c>
      <c r="D886" s="32" t="s">
        <v>332</v>
      </c>
      <c r="E886" s="32" t="s">
        <v>91</v>
      </c>
      <c r="F886" s="25">
        <f t="shared" si="313"/>
        <v>7761</v>
      </c>
      <c r="G886" s="25">
        <f t="shared" si="313"/>
        <v>0</v>
      </c>
    </row>
    <row r="887" spans="1:7" s="7" customFormat="1" ht="33.75" x14ac:dyDescent="0.3">
      <c r="A887" s="30" t="s">
        <v>195</v>
      </c>
      <c r="B887" s="32" t="s">
        <v>11</v>
      </c>
      <c r="C887" s="32" t="s">
        <v>53</v>
      </c>
      <c r="D887" s="32" t="s">
        <v>332</v>
      </c>
      <c r="E887" s="32" t="s">
        <v>194</v>
      </c>
      <c r="F887" s="25">
        <v>7761</v>
      </c>
      <c r="G887" s="25"/>
    </row>
    <row r="888" spans="1:7" s="7" customFormat="1" ht="72.75" customHeight="1" x14ac:dyDescent="0.3">
      <c r="A888" s="30" t="s">
        <v>422</v>
      </c>
      <c r="B888" s="32" t="s">
        <v>11</v>
      </c>
      <c r="C888" s="32" t="s">
        <v>53</v>
      </c>
      <c r="D888" s="32" t="s">
        <v>333</v>
      </c>
      <c r="E888" s="32"/>
      <c r="F888" s="25">
        <f t="shared" ref="F888:G889" si="314">F889</f>
        <v>116</v>
      </c>
      <c r="G888" s="25">
        <f t="shared" si="314"/>
        <v>0</v>
      </c>
    </row>
    <row r="889" spans="1:7" s="7" customFormat="1" ht="23.25" customHeight="1" x14ac:dyDescent="0.3">
      <c r="A889" s="72" t="s">
        <v>102</v>
      </c>
      <c r="B889" s="32" t="s">
        <v>11</v>
      </c>
      <c r="C889" s="32" t="s">
        <v>53</v>
      </c>
      <c r="D889" s="32" t="s">
        <v>333</v>
      </c>
      <c r="E889" s="32" t="s">
        <v>91</v>
      </c>
      <c r="F889" s="25">
        <f t="shared" si="314"/>
        <v>116</v>
      </c>
      <c r="G889" s="25">
        <f t="shared" si="314"/>
        <v>0</v>
      </c>
    </row>
    <row r="890" spans="1:7" s="7" customFormat="1" ht="33.75" x14ac:dyDescent="0.3">
      <c r="A890" s="30" t="s">
        <v>195</v>
      </c>
      <c r="B890" s="32" t="s">
        <v>11</v>
      </c>
      <c r="C890" s="32" t="s">
        <v>53</v>
      </c>
      <c r="D890" s="32" t="s">
        <v>333</v>
      </c>
      <c r="E890" s="32" t="s">
        <v>194</v>
      </c>
      <c r="F890" s="25">
        <v>116</v>
      </c>
      <c r="G890" s="25"/>
    </row>
    <row r="891" spans="1:7" s="7" customFormat="1" ht="66.75" x14ac:dyDescent="0.3">
      <c r="A891" s="30" t="s">
        <v>217</v>
      </c>
      <c r="B891" s="32" t="s">
        <v>11</v>
      </c>
      <c r="C891" s="32" t="s">
        <v>53</v>
      </c>
      <c r="D891" s="32" t="s">
        <v>334</v>
      </c>
      <c r="E891" s="32"/>
      <c r="F891" s="25">
        <f t="shared" ref="F891:G892" si="315">F892</f>
        <v>2584</v>
      </c>
      <c r="G891" s="25">
        <f t="shared" si="315"/>
        <v>0</v>
      </c>
    </row>
    <row r="892" spans="1:7" s="7" customFormat="1" ht="23.25" customHeight="1" x14ac:dyDescent="0.3">
      <c r="A892" s="72" t="s">
        <v>102</v>
      </c>
      <c r="B892" s="32" t="s">
        <v>11</v>
      </c>
      <c r="C892" s="32" t="s">
        <v>53</v>
      </c>
      <c r="D892" s="32" t="s">
        <v>334</v>
      </c>
      <c r="E892" s="32" t="s">
        <v>91</v>
      </c>
      <c r="F892" s="25">
        <f t="shared" si="315"/>
        <v>2584</v>
      </c>
      <c r="G892" s="25">
        <f t="shared" si="315"/>
        <v>0</v>
      </c>
    </row>
    <row r="893" spans="1:7" s="7" customFormat="1" ht="38.25" customHeight="1" x14ac:dyDescent="0.3">
      <c r="A893" s="30" t="s">
        <v>195</v>
      </c>
      <c r="B893" s="32" t="s">
        <v>11</v>
      </c>
      <c r="C893" s="32" t="s">
        <v>53</v>
      </c>
      <c r="D893" s="32" t="s">
        <v>334</v>
      </c>
      <c r="E893" s="32" t="s">
        <v>194</v>
      </c>
      <c r="F893" s="25">
        <v>2584</v>
      </c>
      <c r="G893" s="25"/>
    </row>
    <row r="894" spans="1:7" s="7" customFormat="1" ht="40.5" customHeight="1" x14ac:dyDescent="0.3">
      <c r="A894" s="30" t="s">
        <v>218</v>
      </c>
      <c r="B894" s="32" t="s">
        <v>11</v>
      </c>
      <c r="C894" s="32" t="s">
        <v>53</v>
      </c>
      <c r="D894" s="32" t="s">
        <v>335</v>
      </c>
      <c r="E894" s="32"/>
      <c r="F894" s="25">
        <f t="shared" ref="F894:G895" si="316">F895</f>
        <v>984</v>
      </c>
      <c r="G894" s="25">
        <f t="shared" si="316"/>
        <v>0</v>
      </c>
    </row>
    <row r="895" spans="1:7" s="7" customFormat="1" ht="21.75" customHeight="1" x14ac:dyDescent="0.3">
      <c r="A895" s="72" t="s">
        <v>102</v>
      </c>
      <c r="B895" s="32" t="s">
        <v>11</v>
      </c>
      <c r="C895" s="32" t="s">
        <v>53</v>
      </c>
      <c r="D895" s="32" t="s">
        <v>335</v>
      </c>
      <c r="E895" s="32" t="s">
        <v>91</v>
      </c>
      <c r="F895" s="25">
        <f t="shared" si="316"/>
        <v>984</v>
      </c>
      <c r="G895" s="25">
        <f t="shared" si="316"/>
        <v>0</v>
      </c>
    </row>
    <row r="896" spans="1:7" s="7" customFormat="1" ht="33.75" x14ac:dyDescent="0.3">
      <c r="A896" s="30" t="s">
        <v>195</v>
      </c>
      <c r="B896" s="32" t="s">
        <v>11</v>
      </c>
      <c r="C896" s="32" t="s">
        <v>53</v>
      </c>
      <c r="D896" s="32" t="s">
        <v>335</v>
      </c>
      <c r="E896" s="32" t="s">
        <v>194</v>
      </c>
      <c r="F896" s="25">
        <v>984</v>
      </c>
      <c r="G896" s="25"/>
    </row>
    <row r="897" spans="1:7" s="7" customFormat="1" ht="39" customHeight="1" x14ac:dyDescent="0.3">
      <c r="A897" s="30" t="s">
        <v>219</v>
      </c>
      <c r="B897" s="32" t="s">
        <v>11</v>
      </c>
      <c r="C897" s="32" t="s">
        <v>53</v>
      </c>
      <c r="D897" s="32" t="s">
        <v>336</v>
      </c>
      <c r="E897" s="32"/>
      <c r="F897" s="25">
        <f t="shared" ref="F897:G898" si="317">F898</f>
        <v>122</v>
      </c>
      <c r="G897" s="25">
        <f t="shared" si="317"/>
        <v>0</v>
      </c>
    </row>
    <row r="898" spans="1:7" s="7" customFormat="1" ht="25.5" customHeight="1" x14ac:dyDescent="0.3">
      <c r="A898" s="72" t="s">
        <v>102</v>
      </c>
      <c r="B898" s="32" t="s">
        <v>11</v>
      </c>
      <c r="C898" s="32" t="s">
        <v>53</v>
      </c>
      <c r="D898" s="32" t="s">
        <v>336</v>
      </c>
      <c r="E898" s="32" t="s">
        <v>91</v>
      </c>
      <c r="F898" s="25">
        <f t="shared" si="317"/>
        <v>122</v>
      </c>
      <c r="G898" s="25">
        <f t="shared" si="317"/>
        <v>0</v>
      </c>
    </row>
    <row r="899" spans="1:7" s="7" customFormat="1" ht="33.75" x14ac:dyDescent="0.3">
      <c r="A899" s="30" t="s">
        <v>195</v>
      </c>
      <c r="B899" s="32" t="s">
        <v>11</v>
      </c>
      <c r="C899" s="32" t="s">
        <v>53</v>
      </c>
      <c r="D899" s="32" t="s">
        <v>336</v>
      </c>
      <c r="E899" s="32" t="s">
        <v>194</v>
      </c>
      <c r="F899" s="25">
        <v>122</v>
      </c>
      <c r="G899" s="25"/>
    </row>
    <row r="900" spans="1:7" s="7" customFormat="1" ht="54" customHeight="1" x14ac:dyDescent="0.3">
      <c r="A900" s="30" t="s">
        <v>220</v>
      </c>
      <c r="B900" s="32" t="s">
        <v>11</v>
      </c>
      <c r="C900" s="32" t="s">
        <v>53</v>
      </c>
      <c r="D900" s="32" t="s">
        <v>337</v>
      </c>
      <c r="E900" s="32"/>
      <c r="F900" s="25">
        <f t="shared" ref="F900:G901" si="318">F901</f>
        <v>459</v>
      </c>
      <c r="G900" s="25">
        <f t="shared" si="318"/>
        <v>0</v>
      </c>
    </row>
    <row r="901" spans="1:7" s="7" customFormat="1" ht="21.75" customHeight="1" x14ac:dyDescent="0.3">
      <c r="A901" s="72" t="s">
        <v>102</v>
      </c>
      <c r="B901" s="32" t="s">
        <v>11</v>
      </c>
      <c r="C901" s="32" t="s">
        <v>53</v>
      </c>
      <c r="D901" s="32" t="s">
        <v>337</v>
      </c>
      <c r="E901" s="32" t="s">
        <v>91</v>
      </c>
      <c r="F901" s="25">
        <f t="shared" si="318"/>
        <v>459</v>
      </c>
      <c r="G901" s="25">
        <f t="shared" si="318"/>
        <v>0</v>
      </c>
    </row>
    <row r="902" spans="1:7" s="7" customFormat="1" ht="33.75" x14ac:dyDescent="0.3">
      <c r="A902" s="30" t="s">
        <v>195</v>
      </c>
      <c r="B902" s="32" t="s">
        <v>11</v>
      </c>
      <c r="C902" s="32" t="s">
        <v>53</v>
      </c>
      <c r="D902" s="32" t="s">
        <v>337</v>
      </c>
      <c r="E902" s="32" t="s">
        <v>194</v>
      </c>
      <c r="F902" s="25">
        <v>459</v>
      </c>
      <c r="G902" s="25"/>
    </row>
    <row r="903" spans="1:7" s="7" customFormat="1" ht="39" customHeight="1" x14ac:dyDescent="0.3">
      <c r="A903" s="73" t="s">
        <v>144</v>
      </c>
      <c r="B903" s="32" t="s">
        <v>11</v>
      </c>
      <c r="C903" s="32" t="s">
        <v>53</v>
      </c>
      <c r="D903" s="32" t="s">
        <v>338</v>
      </c>
      <c r="E903" s="32"/>
      <c r="F903" s="25">
        <f t="shared" ref="F903:G904" si="319">F904</f>
        <v>3304</v>
      </c>
      <c r="G903" s="25">
        <f t="shared" si="319"/>
        <v>0</v>
      </c>
    </row>
    <row r="904" spans="1:7" s="7" customFormat="1" ht="22.5" customHeight="1" x14ac:dyDescent="0.3">
      <c r="A904" s="72" t="s">
        <v>102</v>
      </c>
      <c r="B904" s="32" t="s">
        <v>11</v>
      </c>
      <c r="C904" s="32" t="s">
        <v>53</v>
      </c>
      <c r="D904" s="32" t="s">
        <v>338</v>
      </c>
      <c r="E904" s="32" t="s">
        <v>91</v>
      </c>
      <c r="F904" s="25">
        <f t="shared" si="319"/>
        <v>3304</v>
      </c>
      <c r="G904" s="25">
        <f t="shared" si="319"/>
        <v>0</v>
      </c>
    </row>
    <row r="905" spans="1:7" s="7" customFormat="1" ht="36.75" customHeight="1" x14ac:dyDescent="0.3">
      <c r="A905" s="30" t="s">
        <v>195</v>
      </c>
      <c r="B905" s="32" t="s">
        <v>11</v>
      </c>
      <c r="C905" s="32" t="s">
        <v>53</v>
      </c>
      <c r="D905" s="32" t="s">
        <v>338</v>
      </c>
      <c r="E905" s="32" t="s">
        <v>194</v>
      </c>
      <c r="F905" s="25">
        <v>3304</v>
      </c>
      <c r="G905" s="25"/>
    </row>
    <row r="906" spans="1:7" s="7" customFormat="1" ht="90" customHeight="1" x14ac:dyDescent="0.3">
      <c r="A906" s="30" t="s">
        <v>151</v>
      </c>
      <c r="B906" s="32" t="s">
        <v>11</v>
      </c>
      <c r="C906" s="32" t="s">
        <v>53</v>
      </c>
      <c r="D906" s="32" t="s">
        <v>339</v>
      </c>
      <c r="E906" s="32"/>
      <c r="F906" s="25">
        <f t="shared" ref="F906:G907" si="320">F907</f>
        <v>378</v>
      </c>
      <c r="G906" s="25">
        <f t="shared" si="320"/>
        <v>0</v>
      </c>
    </row>
    <row r="907" spans="1:7" s="7" customFormat="1" ht="20.25" customHeight="1" x14ac:dyDescent="0.3">
      <c r="A907" s="72" t="s">
        <v>102</v>
      </c>
      <c r="B907" s="32" t="s">
        <v>11</v>
      </c>
      <c r="C907" s="32" t="s">
        <v>53</v>
      </c>
      <c r="D907" s="32" t="s">
        <v>339</v>
      </c>
      <c r="E907" s="32" t="s">
        <v>91</v>
      </c>
      <c r="F907" s="25">
        <f t="shared" si="320"/>
        <v>378</v>
      </c>
      <c r="G907" s="25">
        <f t="shared" si="320"/>
        <v>0</v>
      </c>
    </row>
    <row r="908" spans="1:7" s="7" customFormat="1" ht="33.75" x14ac:dyDescent="0.3">
      <c r="A908" s="30" t="s">
        <v>195</v>
      </c>
      <c r="B908" s="32" t="s">
        <v>11</v>
      </c>
      <c r="C908" s="32" t="s">
        <v>53</v>
      </c>
      <c r="D908" s="32" t="s">
        <v>339</v>
      </c>
      <c r="E908" s="32" t="s">
        <v>194</v>
      </c>
      <c r="F908" s="25">
        <v>378</v>
      </c>
      <c r="G908" s="25"/>
    </row>
    <row r="909" spans="1:7" s="7" customFormat="1" ht="54.75" customHeight="1" x14ac:dyDescent="0.3">
      <c r="A909" s="73" t="s">
        <v>145</v>
      </c>
      <c r="B909" s="32" t="s">
        <v>11</v>
      </c>
      <c r="C909" s="32" t="s">
        <v>53</v>
      </c>
      <c r="D909" s="32" t="s">
        <v>340</v>
      </c>
      <c r="E909" s="32"/>
      <c r="F909" s="25">
        <f t="shared" ref="F909:G910" si="321">F910</f>
        <v>100</v>
      </c>
      <c r="G909" s="25">
        <f t="shared" si="321"/>
        <v>0</v>
      </c>
    </row>
    <row r="910" spans="1:7" s="7" customFormat="1" ht="19.5" customHeight="1" x14ac:dyDescent="0.3">
      <c r="A910" s="72" t="s">
        <v>102</v>
      </c>
      <c r="B910" s="32" t="s">
        <v>11</v>
      </c>
      <c r="C910" s="32" t="s">
        <v>53</v>
      </c>
      <c r="D910" s="32" t="s">
        <v>340</v>
      </c>
      <c r="E910" s="32" t="s">
        <v>91</v>
      </c>
      <c r="F910" s="25">
        <f t="shared" si="321"/>
        <v>100</v>
      </c>
      <c r="G910" s="25">
        <f t="shared" si="321"/>
        <v>0</v>
      </c>
    </row>
    <row r="911" spans="1:7" s="7" customFormat="1" ht="33.75" x14ac:dyDescent="0.3">
      <c r="A911" s="30" t="s">
        <v>195</v>
      </c>
      <c r="B911" s="32" t="s">
        <v>11</v>
      </c>
      <c r="C911" s="32" t="s">
        <v>53</v>
      </c>
      <c r="D911" s="32" t="s">
        <v>340</v>
      </c>
      <c r="E911" s="32" t="s">
        <v>194</v>
      </c>
      <c r="F911" s="25">
        <v>100</v>
      </c>
      <c r="G911" s="25"/>
    </row>
    <row r="912" spans="1:7" s="7" customFormat="1" ht="177" customHeight="1" x14ac:dyDescent="0.3">
      <c r="A912" s="30" t="s">
        <v>152</v>
      </c>
      <c r="B912" s="32" t="s">
        <v>11</v>
      </c>
      <c r="C912" s="32" t="s">
        <v>53</v>
      </c>
      <c r="D912" s="32" t="s">
        <v>341</v>
      </c>
      <c r="E912" s="32"/>
      <c r="F912" s="25">
        <f t="shared" ref="F912:G913" si="322">F913</f>
        <v>30</v>
      </c>
      <c r="G912" s="25">
        <f t="shared" si="322"/>
        <v>0</v>
      </c>
    </row>
    <row r="913" spans="1:7" s="7" customFormat="1" ht="20.25" customHeight="1" x14ac:dyDescent="0.3">
      <c r="A913" s="72" t="s">
        <v>102</v>
      </c>
      <c r="B913" s="32" t="s">
        <v>11</v>
      </c>
      <c r="C913" s="32" t="s">
        <v>53</v>
      </c>
      <c r="D913" s="32" t="s">
        <v>341</v>
      </c>
      <c r="E913" s="32" t="s">
        <v>91</v>
      </c>
      <c r="F913" s="25">
        <f t="shared" si="322"/>
        <v>30</v>
      </c>
      <c r="G913" s="25">
        <f t="shared" si="322"/>
        <v>0</v>
      </c>
    </row>
    <row r="914" spans="1:7" s="7" customFormat="1" ht="33.75" x14ac:dyDescent="0.3">
      <c r="A914" s="30" t="s">
        <v>195</v>
      </c>
      <c r="B914" s="32" t="s">
        <v>11</v>
      </c>
      <c r="C914" s="32" t="s">
        <v>53</v>
      </c>
      <c r="D914" s="32" t="s">
        <v>341</v>
      </c>
      <c r="E914" s="32" t="s">
        <v>194</v>
      </c>
      <c r="F914" s="25">
        <v>30</v>
      </c>
      <c r="G914" s="25"/>
    </row>
    <row r="915" spans="1:7" s="7" customFormat="1" ht="116.25" customHeight="1" x14ac:dyDescent="0.3">
      <c r="A915" s="30" t="s">
        <v>153</v>
      </c>
      <c r="B915" s="32" t="s">
        <v>11</v>
      </c>
      <c r="C915" s="32" t="s">
        <v>53</v>
      </c>
      <c r="D915" s="32" t="s">
        <v>342</v>
      </c>
      <c r="E915" s="32"/>
      <c r="F915" s="25">
        <f t="shared" ref="F915:G916" si="323">F916</f>
        <v>50</v>
      </c>
      <c r="G915" s="25">
        <f t="shared" si="323"/>
        <v>0</v>
      </c>
    </row>
    <row r="916" spans="1:7" s="7" customFormat="1" ht="22.5" customHeight="1" x14ac:dyDescent="0.3">
      <c r="A916" s="72" t="s">
        <v>102</v>
      </c>
      <c r="B916" s="32" t="s">
        <v>11</v>
      </c>
      <c r="C916" s="32" t="s">
        <v>53</v>
      </c>
      <c r="D916" s="32" t="s">
        <v>342</v>
      </c>
      <c r="E916" s="32" t="s">
        <v>91</v>
      </c>
      <c r="F916" s="25">
        <f t="shared" si="323"/>
        <v>50</v>
      </c>
      <c r="G916" s="25">
        <f t="shared" si="323"/>
        <v>0</v>
      </c>
    </row>
    <row r="917" spans="1:7" s="7" customFormat="1" ht="37.5" customHeight="1" x14ac:dyDescent="0.3">
      <c r="A917" s="30" t="s">
        <v>195</v>
      </c>
      <c r="B917" s="32" t="s">
        <v>11</v>
      </c>
      <c r="C917" s="32" t="s">
        <v>53</v>
      </c>
      <c r="D917" s="32" t="s">
        <v>342</v>
      </c>
      <c r="E917" s="32" t="s">
        <v>194</v>
      </c>
      <c r="F917" s="25">
        <v>50</v>
      </c>
      <c r="G917" s="25"/>
    </row>
    <row r="918" spans="1:7" s="7" customFormat="1" ht="90" customHeight="1" x14ac:dyDescent="0.3">
      <c r="A918" s="72" t="s">
        <v>146</v>
      </c>
      <c r="B918" s="32" t="s">
        <v>11</v>
      </c>
      <c r="C918" s="32" t="s">
        <v>53</v>
      </c>
      <c r="D918" s="32" t="s">
        <v>343</v>
      </c>
      <c r="E918" s="32"/>
      <c r="F918" s="25">
        <f t="shared" ref="F918:G919" si="324">F919</f>
        <v>360</v>
      </c>
      <c r="G918" s="25">
        <f t="shared" si="324"/>
        <v>0</v>
      </c>
    </row>
    <row r="919" spans="1:7" s="7" customFormat="1" ht="22.5" customHeight="1" x14ac:dyDescent="0.3">
      <c r="A919" s="72" t="s">
        <v>102</v>
      </c>
      <c r="B919" s="32" t="s">
        <v>11</v>
      </c>
      <c r="C919" s="32" t="s">
        <v>53</v>
      </c>
      <c r="D919" s="32" t="s">
        <v>343</v>
      </c>
      <c r="E919" s="32" t="s">
        <v>91</v>
      </c>
      <c r="F919" s="25">
        <f t="shared" si="324"/>
        <v>360</v>
      </c>
      <c r="G919" s="25">
        <f t="shared" si="324"/>
        <v>0</v>
      </c>
    </row>
    <row r="920" spans="1:7" s="7" customFormat="1" ht="33.75" x14ac:dyDescent="0.3">
      <c r="A920" s="30" t="s">
        <v>195</v>
      </c>
      <c r="B920" s="32" t="s">
        <v>11</v>
      </c>
      <c r="C920" s="32" t="s">
        <v>53</v>
      </c>
      <c r="D920" s="32" t="s">
        <v>343</v>
      </c>
      <c r="E920" s="32" t="s">
        <v>194</v>
      </c>
      <c r="F920" s="25">
        <v>360</v>
      </c>
      <c r="G920" s="25"/>
    </row>
    <row r="921" spans="1:7" s="7" customFormat="1" ht="83.25" x14ac:dyDescent="0.3">
      <c r="A921" s="30" t="s">
        <v>228</v>
      </c>
      <c r="B921" s="32" t="s">
        <v>11</v>
      </c>
      <c r="C921" s="32" t="s">
        <v>53</v>
      </c>
      <c r="D921" s="32" t="s">
        <v>419</v>
      </c>
      <c r="E921" s="32"/>
      <c r="F921" s="25">
        <f t="shared" ref="F921:G922" si="325">F922</f>
        <v>75</v>
      </c>
      <c r="G921" s="25">
        <f t="shared" si="325"/>
        <v>0</v>
      </c>
    </row>
    <row r="922" spans="1:7" s="7" customFormat="1" ht="23.25" customHeight="1" x14ac:dyDescent="0.3">
      <c r="A922" s="72" t="s">
        <v>102</v>
      </c>
      <c r="B922" s="32" t="s">
        <v>11</v>
      </c>
      <c r="C922" s="32" t="s">
        <v>53</v>
      </c>
      <c r="D922" s="32" t="s">
        <v>419</v>
      </c>
      <c r="E922" s="32" t="s">
        <v>91</v>
      </c>
      <c r="F922" s="25">
        <f t="shared" si="325"/>
        <v>75</v>
      </c>
      <c r="G922" s="25">
        <f t="shared" si="325"/>
        <v>0</v>
      </c>
    </row>
    <row r="923" spans="1:7" s="7" customFormat="1" ht="33.75" x14ac:dyDescent="0.3">
      <c r="A923" s="30" t="s">
        <v>195</v>
      </c>
      <c r="B923" s="32" t="s">
        <v>11</v>
      </c>
      <c r="C923" s="32" t="s">
        <v>53</v>
      </c>
      <c r="D923" s="32" t="s">
        <v>419</v>
      </c>
      <c r="E923" s="32" t="s">
        <v>194</v>
      </c>
      <c r="F923" s="25">
        <v>75</v>
      </c>
      <c r="G923" s="25"/>
    </row>
    <row r="924" spans="1:7" s="7" customFormat="1" ht="38.25" customHeight="1" x14ac:dyDescent="0.3">
      <c r="A924" s="73" t="s">
        <v>147</v>
      </c>
      <c r="B924" s="32" t="s">
        <v>11</v>
      </c>
      <c r="C924" s="32" t="s">
        <v>53</v>
      </c>
      <c r="D924" s="32" t="s">
        <v>344</v>
      </c>
      <c r="E924" s="32"/>
      <c r="F924" s="25">
        <f t="shared" ref="F924:G925" si="326">F925</f>
        <v>1817</v>
      </c>
      <c r="G924" s="25">
        <f t="shared" si="326"/>
        <v>0</v>
      </c>
    </row>
    <row r="925" spans="1:7" s="7" customFormat="1" ht="18.75" customHeight="1" x14ac:dyDescent="0.3">
      <c r="A925" s="72" t="s">
        <v>102</v>
      </c>
      <c r="B925" s="32" t="s">
        <v>11</v>
      </c>
      <c r="C925" s="32" t="s">
        <v>53</v>
      </c>
      <c r="D925" s="32" t="s">
        <v>344</v>
      </c>
      <c r="E925" s="32" t="s">
        <v>91</v>
      </c>
      <c r="F925" s="25">
        <f t="shared" si="326"/>
        <v>1817</v>
      </c>
      <c r="G925" s="25">
        <f t="shared" si="326"/>
        <v>0</v>
      </c>
    </row>
    <row r="926" spans="1:7" s="7" customFormat="1" ht="33.75" x14ac:dyDescent="0.3">
      <c r="A926" s="30" t="s">
        <v>195</v>
      </c>
      <c r="B926" s="32" t="s">
        <v>11</v>
      </c>
      <c r="C926" s="32" t="s">
        <v>53</v>
      </c>
      <c r="D926" s="32" t="s">
        <v>344</v>
      </c>
      <c r="E926" s="32" t="s">
        <v>194</v>
      </c>
      <c r="F926" s="25">
        <v>1817</v>
      </c>
      <c r="G926" s="25"/>
    </row>
    <row r="927" spans="1:7" s="7" customFormat="1" ht="70.5" customHeight="1" x14ac:dyDescent="0.3">
      <c r="A927" s="72" t="s">
        <v>519</v>
      </c>
      <c r="B927" s="32" t="s">
        <v>11</v>
      </c>
      <c r="C927" s="32" t="s">
        <v>53</v>
      </c>
      <c r="D927" s="32" t="s">
        <v>345</v>
      </c>
      <c r="E927" s="32"/>
      <c r="F927" s="25">
        <f t="shared" ref="F927:G928" si="327">F928</f>
        <v>360</v>
      </c>
      <c r="G927" s="25">
        <f t="shared" si="327"/>
        <v>0</v>
      </c>
    </row>
    <row r="928" spans="1:7" s="7" customFormat="1" ht="21" customHeight="1" x14ac:dyDescent="0.3">
      <c r="A928" s="72" t="s">
        <v>102</v>
      </c>
      <c r="B928" s="32" t="s">
        <v>11</v>
      </c>
      <c r="C928" s="32" t="s">
        <v>53</v>
      </c>
      <c r="D928" s="32" t="s">
        <v>345</v>
      </c>
      <c r="E928" s="32" t="s">
        <v>91</v>
      </c>
      <c r="F928" s="25">
        <f t="shared" si="327"/>
        <v>360</v>
      </c>
      <c r="G928" s="25">
        <f t="shared" si="327"/>
        <v>0</v>
      </c>
    </row>
    <row r="929" spans="1:7" s="7" customFormat="1" ht="33.75" x14ac:dyDescent="0.3">
      <c r="A929" s="30" t="s">
        <v>195</v>
      </c>
      <c r="B929" s="32" t="s">
        <v>11</v>
      </c>
      <c r="C929" s="32" t="s">
        <v>53</v>
      </c>
      <c r="D929" s="32" t="s">
        <v>345</v>
      </c>
      <c r="E929" s="32" t="s">
        <v>194</v>
      </c>
      <c r="F929" s="25">
        <v>360</v>
      </c>
      <c r="G929" s="25"/>
    </row>
    <row r="930" spans="1:7" s="7" customFormat="1" ht="54" customHeight="1" x14ac:dyDescent="0.3">
      <c r="A930" s="72" t="s">
        <v>222</v>
      </c>
      <c r="B930" s="32" t="s">
        <v>11</v>
      </c>
      <c r="C930" s="32" t="s">
        <v>53</v>
      </c>
      <c r="D930" s="32" t="s">
        <v>346</v>
      </c>
      <c r="E930" s="32"/>
      <c r="F930" s="25">
        <f t="shared" ref="F930:G931" si="328">F931</f>
        <v>900</v>
      </c>
      <c r="G930" s="25">
        <f t="shared" si="328"/>
        <v>0</v>
      </c>
    </row>
    <row r="931" spans="1:7" s="7" customFormat="1" ht="19.5" customHeight="1" x14ac:dyDescent="0.3">
      <c r="A931" s="72" t="s">
        <v>102</v>
      </c>
      <c r="B931" s="32" t="s">
        <v>11</v>
      </c>
      <c r="C931" s="32" t="s">
        <v>53</v>
      </c>
      <c r="D931" s="32" t="s">
        <v>346</v>
      </c>
      <c r="E931" s="32" t="s">
        <v>91</v>
      </c>
      <c r="F931" s="25">
        <f t="shared" si="328"/>
        <v>900</v>
      </c>
      <c r="G931" s="25">
        <f t="shared" si="328"/>
        <v>0</v>
      </c>
    </row>
    <row r="932" spans="1:7" s="7" customFormat="1" ht="33.75" x14ac:dyDescent="0.3">
      <c r="A932" s="30" t="s">
        <v>195</v>
      </c>
      <c r="B932" s="32" t="s">
        <v>11</v>
      </c>
      <c r="C932" s="32" t="s">
        <v>53</v>
      </c>
      <c r="D932" s="32" t="s">
        <v>346</v>
      </c>
      <c r="E932" s="32" t="s">
        <v>194</v>
      </c>
      <c r="F932" s="25">
        <v>900</v>
      </c>
      <c r="G932" s="25"/>
    </row>
    <row r="933" spans="1:7" s="7" customFormat="1" ht="102.75" customHeight="1" x14ac:dyDescent="0.3">
      <c r="A933" s="30" t="s">
        <v>156</v>
      </c>
      <c r="B933" s="32" t="s">
        <v>11</v>
      </c>
      <c r="C933" s="32" t="s">
        <v>53</v>
      </c>
      <c r="D933" s="32" t="s">
        <v>347</v>
      </c>
      <c r="E933" s="32"/>
      <c r="F933" s="25">
        <f t="shared" ref="F933:G934" si="329">F934</f>
        <v>50</v>
      </c>
      <c r="G933" s="25">
        <f t="shared" si="329"/>
        <v>0</v>
      </c>
    </row>
    <row r="934" spans="1:7" s="7" customFormat="1" ht="19.5" customHeight="1" x14ac:dyDescent="0.3">
      <c r="A934" s="72" t="s">
        <v>102</v>
      </c>
      <c r="B934" s="32" t="s">
        <v>11</v>
      </c>
      <c r="C934" s="32" t="s">
        <v>53</v>
      </c>
      <c r="D934" s="32" t="s">
        <v>347</v>
      </c>
      <c r="E934" s="32" t="s">
        <v>91</v>
      </c>
      <c r="F934" s="25">
        <f t="shared" si="329"/>
        <v>50</v>
      </c>
      <c r="G934" s="25">
        <f t="shared" si="329"/>
        <v>0</v>
      </c>
    </row>
    <row r="935" spans="1:7" s="7" customFormat="1" ht="35.25" customHeight="1" x14ac:dyDescent="0.3">
      <c r="A935" s="30" t="s">
        <v>195</v>
      </c>
      <c r="B935" s="32" t="s">
        <v>11</v>
      </c>
      <c r="C935" s="32" t="s">
        <v>53</v>
      </c>
      <c r="D935" s="32" t="s">
        <v>347</v>
      </c>
      <c r="E935" s="32" t="s">
        <v>194</v>
      </c>
      <c r="F935" s="25">
        <v>50</v>
      </c>
      <c r="G935" s="25"/>
    </row>
    <row r="936" spans="1:7" s="7" customFormat="1" ht="90" customHeight="1" x14ac:dyDescent="0.3">
      <c r="A936" s="72" t="s">
        <v>157</v>
      </c>
      <c r="B936" s="32" t="s">
        <v>11</v>
      </c>
      <c r="C936" s="32" t="s">
        <v>53</v>
      </c>
      <c r="D936" s="32" t="s">
        <v>348</v>
      </c>
      <c r="E936" s="32"/>
      <c r="F936" s="25">
        <f t="shared" ref="F936:G937" si="330">F937</f>
        <v>636</v>
      </c>
      <c r="G936" s="25">
        <f t="shared" si="330"/>
        <v>0</v>
      </c>
    </row>
    <row r="937" spans="1:7" s="7" customFormat="1" ht="20.25" customHeight="1" x14ac:dyDescent="0.3">
      <c r="A937" s="72" t="s">
        <v>102</v>
      </c>
      <c r="B937" s="32" t="s">
        <v>11</v>
      </c>
      <c r="C937" s="32" t="s">
        <v>53</v>
      </c>
      <c r="D937" s="32" t="s">
        <v>348</v>
      </c>
      <c r="E937" s="32" t="s">
        <v>91</v>
      </c>
      <c r="F937" s="25">
        <f t="shared" si="330"/>
        <v>636</v>
      </c>
      <c r="G937" s="25">
        <f t="shared" si="330"/>
        <v>0</v>
      </c>
    </row>
    <row r="938" spans="1:7" s="7" customFormat="1" ht="37.5" customHeight="1" x14ac:dyDescent="0.3">
      <c r="A938" s="30" t="s">
        <v>195</v>
      </c>
      <c r="B938" s="32" t="s">
        <v>11</v>
      </c>
      <c r="C938" s="32" t="s">
        <v>53</v>
      </c>
      <c r="D938" s="32" t="s">
        <v>348</v>
      </c>
      <c r="E938" s="32" t="s">
        <v>194</v>
      </c>
      <c r="F938" s="25">
        <v>636</v>
      </c>
      <c r="G938" s="25"/>
    </row>
    <row r="939" spans="1:7" s="7" customFormat="1" ht="141" customHeight="1" x14ac:dyDescent="0.3">
      <c r="A939" s="72" t="s">
        <v>158</v>
      </c>
      <c r="B939" s="32" t="s">
        <v>11</v>
      </c>
      <c r="C939" s="32" t="s">
        <v>53</v>
      </c>
      <c r="D939" s="32" t="s">
        <v>349</v>
      </c>
      <c r="E939" s="32"/>
      <c r="F939" s="25">
        <f t="shared" ref="F939:G940" si="331">F940</f>
        <v>12</v>
      </c>
      <c r="G939" s="25">
        <f t="shared" si="331"/>
        <v>0</v>
      </c>
    </row>
    <row r="940" spans="1:7" s="7" customFormat="1" ht="23.25" customHeight="1" x14ac:dyDescent="0.3">
      <c r="A940" s="54" t="s">
        <v>102</v>
      </c>
      <c r="B940" s="32" t="s">
        <v>11</v>
      </c>
      <c r="C940" s="32" t="s">
        <v>53</v>
      </c>
      <c r="D940" s="32" t="s">
        <v>349</v>
      </c>
      <c r="E940" s="32" t="s">
        <v>91</v>
      </c>
      <c r="F940" s="25">
        <f t="shared" si="331"/>
        <v>12</v>
      </c>
      <c r="G940" s="25">
        <f t="shared" si="331"/>
        <v>0</v>
      </c>
    </row>
    <row r="941" spans="1:7" s="7" customFormat="1" ht="35.25" customHeight="1" x14ac:dyDescent="0.3">
      <c r="A941" s="30" t="s">
        <v>195</v>
      </c>
      <c r="B941" s="32" t="s">
        <v>11</v>
      </c>
      <c r="C941" s="32" t="s">
        <v>53</v>
      </c>
      <c r="D941" s="32" t="s">
        <v>349</v>
      </c>
      <c r="E941" s="32" t="s">
        <v>194</v>
      </c>
      <c r="F941" s="25">
        <v>12</v>
      </c>
      <c r="G941" s="25"/>
    </row>
    <row r="942" spans="1:7" s="7" customFormat="1" ht="243.75" customHeight="1" x14ac:dyDescent="0.3">
      <c r="A942" s="72" t="s">
        <v>159</v>
      </c>
      <c r="B942" s="32" t="s">
        <v>11</v>
      </c>
      <c r="C942" s="32" t="s">
        <v>53</v>
      </c>
      <c r="D942" s="32" t="s">
        <v>350</v>
      </c>
      <c r="E942" s="32"/>
      <c r="F942" s="25">
        <f t="shared" ref="F942:G943" si="332">F943</f>
        <v>9</v>
      </c>
      <c r="G942" s="25">
        <f t="shared" si="332"/>
        <v>0</v>
      </c>
    </row>
    <row r="943" spans="1:7" s="7" customFormat="1" ht="21.75" customHeight="1" x14ac:dyDescent="0.3">
      <c r="A943" s="54" t="s">
        <v>102</v>
      </c>
      <c r="B943" s="32" t="s">
        <v>11</v>
      </c>
      <c r="C943" s="32" t="s">
        <v>53</v>
      </c>
      <c r="D943" s="32" t="s">
        <v>350</v>
      </c>
      <c r="E943" s="32" t="s">
        <v>91</v>
      </c>
      <c r="F943" s="25">
        <f t="shared" si="332"/>
        <v>9</v>
      </c>
      <c r="G943" s="25">
        <f t="shared" si="332"/>
        <v>0</v>
      </c>
    </row>
    <row r="944" spans="1:7" s="7" customFormat="1" ht="33" customHeight="1" x14ac:dyDescent="0.3">
      <c r="A944" s="30" t="s">
        <v>195</v>
      </c>
      <c r="B944" s="32" t="s">
        <v>11</v>
      </c>
      <c r="C944" s="32" t="s">
        <v>53</v>
      </c>
      <c r="D944" s="32" t="s">
        <v>350</v>
      </c>
      <c r="E944" s="32" t="s">
        <v>194</v>
      </c>
      <c r="F944" s="25">
        <v>9</v>
      </c>
      <c r="G944" s="25"/>
    </row>
    <row r="945" spans="1:7" s="7" customFormat="1" ht="85.5" customHeight="1" x14ac:dyDescent="0.3">
      <c r="A945" s="30" t="s">
        <v>514</v>
      </c>
      <c r="B945" s="32" t="s">
        <v>11</v>
      </c>
      <c r="C945" s="32" t="s">
        <v>53</v>
      </c>
      <c r="D945" s="32" t="s">
        <v>503</v>
      </c>
      <c r="E945" s="32"/>
      <c r="F945" s="25">
        <f t="shared" ref="F945:F946" si="333">F946</f>
        <v>90</v>
      </c>
      <c r="G945" s="25"/>
    </row>
    <row r="946" spans="1:7" s="7" customFormat="1" ht="21.75" customHeight="1" x14ac:dyDescent="0.3">
      <c r="A946" s="54" t="s">
        <v>102</v>
      </c>
      <c r="B946" s="32" t="s">
        <v>11</v>
      </c>
      <c r="C946" s="32" t="s">
        <v>53</v>
      </c>
      <c r="D946" s="32" t="s">
        <v>503</v>
      </c>
      <c r="E946" s="32" t="s">
        <v>91</v>
      </c>
      <c r="F946" s="25">
        <f t="shared" si="333"/>
        <v>90</v>
      </c>
      <c r="G946" s="25"/>
    </row>
    <row r="947" spans="1:7" s="7" customFormat="1" ht="33" customHeight="1" x14ac:dyDescent="0.3">
      <c r="A947" s="30" t="s">
        <v>195</v>
      </c>
      <c r="B947" s="32" t="s">
        <v>11</v>
      </c>
      <c r="C947" s="32" t="s">
        <v>53</v>
      </c>
      <c r="D947" s="32" t="s">
        <v>503</v>
      </c>
      <c r="E947" s="32" t="s">
        <v>194</v>
      </c>
      <c r="F947" s="25">
        <v>90</v>
      </c>
      <c r="G947" s="25"/>
    </row>
    <row r="948" spans="1:7" s="7" customFormat="1" ht="52.5" customHeight="1" x14ac:dyDescent="0.3">
      <c r="A948" s="54" t="s">
        <v>161</v>
      </c>
      <c r="B948" s="32" t="s">
        <v>11</v>
      </c>
      <c r="C948" s="32" t="s">
        <v>53</v>
      </c>
      <c r="D948" s="32" t="s">
        <v>351</v>
      </c>
      <c r="E948" s="32"/>
      <c r="F948" s="25">
        <f t="shared" ref="F948:G949" si="334">F949</f>
        <v>30</v>
      </c>
      <c r="G948" s="25">
        <f t="shared" si="334"/>
        <v>0</v>
      </c>
    </row>
    <row r="949" spans="1:7" s="7" customFormat="1" ht="18.75" customHeight="1" x14ac:dyDescent="0.3">
      <c r="A949" s="54" t="s">
        <v>102</v>
      </c>
      <c r="B949" s="32" t="s">
        <v>11</v>
      </c>
      <c r="C949" s="32" t="s">
        <v>53</v>
      </c>
      <c r="D949" s="32" t="s">
        <v>351</v>
      </c>
      <c r="E949" s="32" t="s">
        <v>91</v>
      </c>
      <c r="F949" s="25">
        <f t="shared" si="334"/>
        <v>30</v>
      </c>
      <c r="G949" s="25">
        <f t="shared" si="334"/>
        <v>0</v>
      </c>
    </row>
    <row r="950" spans="1:7" s="7" customFormat="1" ht="33.75" x14ac:dyDescent="0.3">
      <c r="A950" s="30" t="s">
        <v>195</v>
      </c>
      <c r="B950" s="32" t="s">
        <v>11</v>
      </c>
      <c r="C950" s="32" t="s">
        <v>53</v>
      </c>
      <c r="D950" s="32" t="s">
        <v>351</v>
      </c>
      <c r="E950" s="32" t="s">
        <v>194</v>
      </c>
      <c r="F950" s="25">
        <v>30</v>
      </c>
      <c r="G950" s="25"/>
    </row>
    <row r="951" spans="1:7" s="7" customFormat="1" ht="39" customHeight="1" x14ac:dyDescent="0.3">
      <c r="A951" s="54" t="s">
        <v>162</v>
      </c>
      <c r="B951" s="32" t="s">
        <v>11</v>
      </c>
      <c r="C951" s="32" t="s">
        <v>53</v>
      </c>
      <c r="D951" s="32" t="s">
        <v>352</v>
      </c>
      <c r="E951" s="32"/>
      <c r="F951" s="25">
        <f t="shared" ref="F951:G952" si="335">F952</f>
        <v>3267</v>
      </c>
      <c r="G951" s="25">
        <f t="shared" si="335"/>
        <v>0</v>
      </c>
    </row>
    <row r="952" spans="1:7" s="7" customFormat="1" ht="21" customHeight="1" x14ac:dyDescent="0.3">
      <c r="A952" s="54" t="s">
        <v>102</v>
      </c>
      <c r="B952" s="32" t="s">
        <v>11</v>
      </c>
      <c r="C952" s="32" t="s">
        <v>53</v>
      </c>
      <c r="D952" s="32" t="s">
        <v>352</v>
      </c>
      <c r="E952" s="32" t="s">
        <v>91</v>
      </c>
      <c r="F952" s="25">
        <f t="shared" si="335"/>
        <v>3267</v>
      </c>
      <c r="G952" s="25">
        <f t="shared" si="335"/>
        <v>0</v>
      </c>
    </row>
    <row r="953" spans="1:7" s="7" customFormat="1" ht="33" customHeight="1" x14ac:dyDescent="0.3">
      <c r="A953" s="30" t="s">
        <v>195</v>
      </c>
      <c r="B953" s="32" t="s">
        <v>11</v>
      </c>
      <c r="C953" s="32" t="s">
        <v>53</v>
      </c>
      <c r="D953" s="32" t="s">
        <v>352</v>
      </c>
      <c r="E953" s="32" t="s">
        <v>194</v>
      </c>
      <c r="F953" s="25">
        <v>3267</v>
      </c>
      <c r="G953" s="25"/>
    </row>
    <row r="954" spans="1:7" s="7" customFormat="1" ht="34.5" customHeight="1" x14ac:dyDescent="0.3">
      <c r="A954" s="54" t="s">
        <v>160</v>
      </c>
      <c r="B954" s="32" t="s">
        <v>11</v>
      </c>
      <c r="C954" s="32" t="s">
        <v>53</v>
      </c>
      <c r="D954" s="32" t="s">
        <v>353</v>
      </c>
      <c r="E954" s="32"/>
      <c r="F954" s="25">
        <f t="shared" ref="F954:G955" si="336">F955</f>
        <v>22876</v>
      </c>
      <c r="G954" s="25">
        <f t="shared" si="336"/>
        <v>0</v>
      </c>
    </row>
    <row r="955" spans="1:7" s="7" customFormat="1" ht="20.25" customHeight="1" x14ac:dyDescent="0.3">
      <c r="A955" s="54" t="s">
        <v>102</v>
      </c>
      <c r="B955" s="32" t="s">
        <v>11</v>
      </c>
      <c r="C955" s="32" t="s">
        <v>53</v>
      </c>
      <c r="D955" s="32" t="s">
        <v>353</v>
      </c>
      <c r="E955" s="32" t="s">
        <v>91</v>
      </c>
      <c r="F955" s="25">
        <f t="shared" si="336"/>
        <v>22876</v>
      </c>
      <c r="G955" s="25">
        <f t="shared" si="336"/>
        <v>0</v>
      </c>
    </row>
    <row r="956" spans="1:7" s="7" customFormat="1" ht="33" customHeight="1" x14ac:dyDescent="0.3">
      <c r="A956" s="30" t="s">
        <v>195</v>
      </c>
      <c r="B956" s="32" t="s">
        <v>11</v>
      </c>
      <c r="C956" s="32" t="s">
        <v>53</v>
      </c>
      <c r="D956" s="32" t="s">
        <v>353</v>
      </c>
      <c r="E956" s="32" t="s">
        <v>194</v>
      </c>
      <c r="F956" s="25">
        <v>22876</v>
      </c>
      <c r="G956" s="25"/>
    </row>
    <row r="957" spans="1:7" s="7" customFormat="1" ht="23.25" customHeight="1" x14ac:dyDescent="0.3">
      <c r="A957" s="30" t="s">
        <v>504</v>
      </c>
      <c r="B957" s="32" t="s">
        <v>11</v>
      </c>
      <c r="C957" s="32" t="s">
        <v>53</v>
      </c>
      <c r="D957" s="24" t="s">
        <v>505</v>
      </c>
      <c r="E957" s="55"/>
      <c r="F957" s="26">
        <f t="shared" ref="F957:F958" si="337">F958</f>
        <v>430</v>
      </c>
      <c r="G957" s="25"/>
    </row>
    <row r="958" spans="1:7" s="7" customFormat="1" ht="21.75" customHeight="1" x14ac:dyDescent="0.3">
      <c r="A958" s="30" t="s">
        <v>102</v>
      </c>
      <c r="B958" s="32" t="s">
        <v>11</v>
      </c>
      <c r="C958" s="32" t="s">
        <v>53</v>
      </c>
      <c r="D958" s="24" t="s">
        <v>505</v>
      </c>
      <c r="E958" s="55">
        <v>300</v>
      </c>
      <c r="F958" s="26">
        <f t="shared" si="337"/>
        <v>430</v>
      </c>
      <c r="G958" s="25"/>
    </row>
    <row r="959" spans="1:7" s="7" customFormat="1" ht="33" customHeight="1" x14ac:dyDescent="0.3">
      <c r="A959" s="30" t="s">
        <v>195</v>
      </c>
      <c r="B959" s="32" t="s">
        <v>11</v>
      </c>
      <c r="C959" s="32" t="s">
        <v>53</v>
      </c>
      <c r="D959" s="24" t="s">
        <v>505</v>
      </c>
      <c r="E959" s="55">
        <v>310</v>
      </c>
      <c r="F959" s="25">
        <v>430</v>
      </c>
      <c r="G959" s="25"/>
    </row>
    <row r="960" spans="1:7" s="7" customFormat="1" ht="89.25" customHeight="1" x14ac:dyDescent="0.3">
      <c r="A960" s="30" t="s">
        <v>515</v>
      </c>
      <c r="B960" s="32" t="s">
        <v>11</v>
      </c>
      <c r="C960" s="32" t="s">
        <v>53</v>
      </c>
      <c r="D960" s="24" t="s">
        <v>506</v>
      </c>
      <c r="E960" s="55"/>
      <c r="F960" s="25">
        <f t="shared" ref="F960:F961" si="338">F961</f>
        <v>172</v>
      </c>
      <c r="G960" s="25"/>
    </row>
    <row r="961" spans="1:7" s="7" customFormat="1" ht="23.25" customHeight="1" x14ac:dyDescent="0.3">
      <c r="A961" s="30" t="s">
        <v>102</v>
      </c>
      <c r="B961" s="32" t="s">
        <v>11</v>
      </c>
      <c r="C961" s="32" t="s">
        <v>53</v>
      </c>
      <c r="D961" s="24" t="s">
        <v>506</v>
      </c>
      <c r="E961" s="55">
        <v>300</v>
      </c>
      <c r="F961" s="25">
        <f t="shared" si="338"/>
        <v>172</v>
      </c>
      <c r="G961" s="25"/>
    </row>
    <row r="962" spans="1:7" s="7" customFormat="1" ht="33" customHeight="1" x14ac:dyDescent="0.3">
      <c r="A962" s="30" t="s">
        <v>195</v>
      </c>
      <c r="B962" s="32" t="s">
        <v>11</v>
      </c>
      <c r="C962" s="32" t="s">
        <v>53</v>
      </c>
      <c r="D962" s="24" t="s">
        <v>506</v>
      </c>
      <c r="E962" s="55">
        <v>310</v>
      </c>
      <c r="F962" s="25">
        <v>172</v>
      </c>
      <c r="G962" s="25"/>
    </row>
    <row r="963" spans="1:7" s="7" customFormat="1" ht="87" customHeight="1" x14ac:dyDescent="0.3">
      <c r="A963" s="30" t="s">
        <v>516</v>
      </c>
      <c r="B963" s="32" t="s">
        <v>11</v>
      </c>
      <c r="C963" s="32" t="s">
        <v>53</v>
      </c>
      <c r="D963" s="24" t="s">
        <v>507</v>
      </c>
      <c r="E963" s="55"/>
      <c r="F963" s="25">
        <f t="shared" ref="F963:F964" si="339">F964</f>
        <v>53</v>
      </c>
      <c r="G963" s="25"/>
    </row>
    <row r="964" spans="1:7" s="7" customFormat="1" ht="24" customHeight="1" x14ac:dyDescent="0.3">
      <c r="A964" s="30" t="s">
        <v>102</v>
      </c>
      <c r="B964" s="32" t="s">
        <v>11</v>
      </c>
      <c r="C964" s="32" t="s">
        <v>53</v>
      </c>
      <c r="D964" s="24" t="s">
        <v>507</v>
      </c>
      <c r="E964" s="55">
        <v>300</v>
      </c>
      <c r="F964" s="25">
        <f t="shared" si="339"/>
        <v>53</v>
      </c>
      <c r="G964" s="25"/>
    </row>
    <row r="965" spans="1:7" s="7" customFormat="1" ht="38.25" customHeight="1" x14ac:dyDescent="0.3">
      <c r="A965" s="30" t="s">
        <v>195</v>
      </c>
      <c r="B965" s="32" t="s">
        <v>11</v>
      </c>
      <c r="C965" s="32" t="s">
        <v>53</v>
      </c>
      <c r="D965" s="24" t="s">
        <v>507</v>
      </c>
      <c r="E965" s="55">
        <v>310</v>
      </c>
      <c r="F965" s="25">
        <v>53</v>
      </c>
      <c r="G965" s="25"/>
    </row>
    <row r="966" spans="1:7" s="7" customFormat="1" ht="55.5" customHeight="1" x14ac:dyDescent="0.3">
      <c r="A966" s="30" t="s">
        <v>214</v>
      </c>
      <c r="B966" s="32" t="s">
        <v>11</v>
      </c>
      <c r="C966" s="32" t="s">
        <v>53</v>
      </c>
      <c r="D966" s="24" t="s">
        <v>508</v>
      </c>
      <c r="E966" s="55"/>
      <c r="F966" s="26">
        <f t="shared" ref="F966:F967" si="340">F967</f>
        <v>174</v>
      </c>
      <c r="G966" s="25"/>
    </row>
    <row r="967" spans="1:7" s="7" customFormat="1" ht="23.25" customHeight="1" x14ac:dyDescent="0.3">
      <c r="A967" s="30" t="s">
        <v>102</v>
      </c>
      <c r="B967" s="32" t="s">
        <v>11</v>
      </c>
      <c r="C967" s="32" t="s">
        <v>53</v>
      </c>
      <c r="D967" s="24" t="s">
        <v>508</v>
      </c>
      <c r="E967" s="55">
        <v>300</v>
      </c>
      <c r="F967" s="26">
        <f t="shared" si="340"/>
        <v>174</v>
      </c>
      <c r="G967" s="25"/>
    </row>
    <row r="968" spans="1:7" s="7" customFormat="1" ht="37.5" customHeight="1" x14ac:dyDescent="0.3">
      <c r="A968" s="30" t="s">
        <v>195</v>
      </c>
      <c r="B968" s="32" t="s">
        <v>11</v>
      </c>
      <c r="C968" s="32" t="s">
        <v>53</v>
      </c>
      <c r="D968" s="24" t="s">
        <v>508</v>
      </c>
      <c r="E968" s="55">
        <v>310</v>
      </c>
      <c r="F968" s="25">
        <v>174</v>
      </c>
      <c r="G968" s="25"/>
    </row>
    <row r="969" spans="1:7" s="7" customFormat="1" ht="54.75" customHeight="1" x14ac:dyDescent="0.3">
      <c r="A969" s="30" t="s">
        <v>511</v>
      </c>
      <c r="B969" s="32" t="s">
        <v>11</v>
      </c>
      <c r="C969" s="32" t="s">
        <v>53</v>
      </c>
      <c r="D969" s="24" t="s">
        <v>509</v>
      </c>
      <c r="E969" s="55"/>
      <c r="F969" s="26">
        <f t="shared" ref="F969:F970" si="341">F970</f>
        <v>300</v>
      </c>
      <c r="G969" s="25"/>
    </row>
    <row r="970" spans="1:7" s="7" customFormat="1" ht="23.25" customHeight="1" x14ac:dyDescent="0.3">
      <c r="A970" s="30" t="s">
        <v>102</v>
      </c>
      <c r="B970" s="32" t="s">
        <v>11</v>
      </c>
      <c r="C970" s="32" t="s">
        <v>53</v>
      </c>
      <c r="D970" s="24" t="s">
        <v>509</v>
      </c>
      <c r="E970" s="55">
        <v>300</v>
      </c>
      <c r="F970" s="26">
        <f t="shared" si="341"/>
        <v>300</v>
      </c>
      <c r="G970" s="25"/>
    </row>
    <row r="971" spans="1:7" s="7" customFormat="1" ht="33" customHeight="1" x14ac:dyDescent="0.3">
      <c r="A971" s="30" t="s">
        <v>195</v>
      </c>
      <c r="B971" s="32" t="s">
        <v>11</v>
      </c>
      <c r="C971" s="32" t="s">
        <v>53</v>
      </c>
      <c r="D971" s="24" t="s">
        <v>509</v>
      </c>
      <c r="E971" s="55">
        <v>310</v>
      </c>
      <c r="F971" s="25">
        <v>300</v>
      </c>
      <c r="G971" s="25"/>
    </row>
    <row r="972" spans="1:7" s="7" customFormat="1" ht="54.75" customHeight="1" x14ac:dyDescent="0.3">
      <c r="A972" s="30" t="s">
        <v>215</v>
      </c>
      <c r="B972" s="32" t="s">
        <v>11</v>
      </c>
      <c r="C972" s="32" t="s">
        <v>53</v>
      </c>
      <c r="D972" s="24" t="s">
        <v>510</v>
      </c>
      <c r="E972" s="55"/>
      <c r="F972" s="26">
        <f t="shared" ref="F972:F973" si="342">F973</f>
        <v>6768</v>
      </c>
      <c r="G972" s="25"/>
    </row>
    <row r="973" spans="1:7" s="7" customFormat="1" ht="22.5" customHeight="1" x14ac:dyDescent="0.3">
      <c r="A973" s="30" t="s">
        <v>102</v>
      </c>
      <c r="B973" s="32" t="s">
        <v>11</v>
      </c>
      <c r="C973" s="32" t="s">
        <v>53</v>
      </c>
      <c r="D973" s="24" t="s">
        <v>510</v>
      </c>
      <c r="E973" s="55">
        <v>300</v>
      </c>
      <c r="F973" s="26">
        <f t="shared" si="342"/>
        <v>6768</v>
      </c>
      <c r="G973" s="25"/>
    </row>
    <row r="974" spans="1:7" s="7" customFormat="1" ht="33" customHeight="1" x14ac:dyDescent="0.3">
      <c r="A974" s="30" t="s">
        <v>195</v>
      </c>
      <c r="B974" s="32" t="s">
        <v>11</v>
      </c>
      <c r="C974" s="32" t="s">
        <v>53</v>
      </c>
      <c r="D974" s="24" t="s">
        <v>510</v>
      </c>
      <c r="E974" s="55">
        <v>310</v>
      </c>
      <c r="F974" s="25">
        <v>6768</v>
      </c>
      <c r="G974" s="25"/>
    </row>
    <row r="975" spans="1:7" s="7" customFormat="1" ht="33.75" x14ac:dyDescent="0.3">
      <c r="A975" s="30" t="s">
        <v>615</v>
      </c>
      <c r="B975" s="32" t="s">
        <v>11</v>
      </c>
      <c r="C975" s="32" t="s">
        <v>53</v>
      </c>
      <c r="D975" s="24" t="s">
        <v>614</v>
      </c>
      <c r="E975" s="55"/>
      <c r="F975" s="26">
        <f t="shared" ref="F975:G976" si="343">F976</f>
        <v>5904</v>
      </c>
      <c r="G975" s="26">
        <f t="shared" si="343"/>
        <v>0</v>
      </c>
    </row>
    <row r="976" spans="1:7" s="7" customFormat="1" ht="23.25" customHeight="1" x14ac:dyDescent="0.3">
      <c r="A976" s="30" t="s">
        <v>102</v>
      </c>
      <c r="B976" s="32" t="s">
        <v>11</v>
      </c>
      <c r="C976" s="32" t="s">
        <v>53</v>
      </c>
      <c r="D976" s="24" t="s">
        <v>614</v>
      </c>
      <c r="E976" s="55">
        <v>300</v>
      </c>
      <c r="F976" s="26">
        <f t="shared" si="343"/>
        <v>5904</v>
      </c>
      <c r="G976" s="26">
        <f t="shared" si="343"/>
        <v>0</v>
      </c>
    </row>
    <row r="977" spans="1:7" s="7" customFormat="1" ht="33.75" x14ac:dyDescent="0.3">
      <c r="A977" s="30" t="s">
        <v>195</v>
      </c>
      <c r="B977" s="32" t="s">
        <v>11</v>
      </c>
      <c r="C977" s="32" t="s">
        <v>53</v>
      </c>
      <c r="D977" s="24" t="s">
        <v>614</v>
      </c>
      <c r="E977" s="55">
        <v>310</v>
      </c>
      <c r="F977" s="25">
        <v>5904</v>
      </c>
      <c r="G977" s="25"/>
    </row>
    <row r="978" spans="1:7" s="7" customFormat="1" ht="153.75" customHeight="1" x14ac:dyDescent="0.3">
      <c r="A978" s="30" t="s">
        <v>643</v>
      </c>
      <c r="B978" s="32" t="s">
        <v>11</v>
      </c>
      <c r="C978" s="32" t="s">
        <v>53</v>
      </c>
      <c r="D978" s="24" t="s">
        <v>644</v>
      </c>
      <c r="E978" s="55"/>
      <c r="F978" s="26">
        <f t="shared" ref="F978:G979" si="344">F979</f>
        <v>1848</v>
      </c>
      <c r="G978" s="26">
        <f t="shared" si="344"/>
        <v>0</v>
      </c>
    </row>
    <row r="979" spans="1:7" s="7" customFormat="1" ht="23.25" customHeight="1" x14ac:dyDescent="0.3">
      <c r="A979" s="30" t="s">
        <v>102</v>
      </c>
      <c r="B979" s="32" t="s">
        <v>11</v>
      </c>
      <c r="C979" s="32" t="s">
        <v>53</v>
      </c>
      <c r="D979" s="24" t="s">
        <v>644</v>
      </c>
      <c r="E979" s="55" t="s">
        <v>91</v>
      </c>
      <c r="F979" s="26">
        <f t="shared" si="344"/>
        <v>1848</v>
      </c>
      <c r="G979" s="26">
        <f t="shared" si="344"/>
        <v>0</v>
      </c>
    </row>
    <row r="980" spans="1:7" s="7" customFormat="1" ht="33.75" x14ac:dyDescent="0.3">
      <c r="A980" s="30" t="s">
        <v>195</v>
      </c>
      <c r="B980" s="32" t="s">
        <v>11</v>
      </c>
      <c r="C980" s="32" t="s">
        <v>53</v>
      </c>
      <c r="D980" s="24" t="s">
        <v>644</v>
      </c>
      <c r="E980" s="55" t="s">
        <v>194</v>
      </c>
      <c r="F980" s="25">
        <v>1848</v>
      </c>
      <c r="G980" s="25"/>
    </row>
    <row r="981" spans="1:7" s="7" customFormat="1" ht="52.5" customHeight="1" x14ac:dyDescent="0.3">
      <c r="A981" s="30" t="s">
        <v>429</v>
      </c>
      <c r="B981" s="24" t="s">
        <v>11</v>
      </c>
      <c r="C981" s="24" t="s">
        <v>53</v>
      </c>
      <c r="D981" s="100" t="s">
        <v>430</v>
      </c>
      <c r="E981" s="24"/>
      <c r="F981" s="26">
        <f>F982+F985+F992</f>
        <v>35253</v>
      </c>
      <c r="G981" s="26">
        <f>G982+G985+G992</f>
        <v>0</v>
      </c>
    </row>
    <row r="982" spans="1:7" s="7" customFormat="1" ht="76.5" customHeight="1" x14ac:dyDescent="0.3">
      <c r="A982" s="30" t="s">
        <v>545</v>
      </c>
      <c r="B982" s="24" t="s">
        <v>11</v>
      </c>
      <c r="C982" s="24" t="s">
        <v>53</v>
      </c>
      <c r="D982" s="100" t="s">
        <v>544</v>
      </c>
      <c r="E982" s="24"/>
      <c r="F982" s="26">
        <f t="shared" ref="F982:G987" si="345">F983</f>
        <v>5253</v>
      </c>
      <c r="G982" s="26">
        <f t="shared" si="345"/>
        <v>0</v>
      </c>
    </row>
    <row r="983" spans="1:7" s="7" customFormat="1" ht="24" customHeight="1" x14ac:dyDescent="0.3">
      <c r="A983" s="30" t="s">
        <v>102</v>
      </c>
      <c r="B983" s="24" t="s">
        <v>11</v>
      </c>
      <c r="C983" s="24" t="s">
        <v>53</v>
      </c>
      <c r="D983" s="100" t="s">
        <v>544</v>
      </c>
      <c r="E983" s="24" t="s">
        <v>91</v>
      </c>
      <c r="F983" s="25">
        <f t="shared" si="345"/>
        <v>5253</v>
      </c>
      <c r="G983" s="25">
        <f t="shared" si="345"/>
        <v>0</v>
      </c>
    </row>
    <row r="984" spans="1:7" s="7" customFormat="1" ht="33.75" customHeight="1" x14ac:dyDescent="0.3">
      <c r="A984" s="30" t="s">
        <v>364</v>
      </c>
      <c r="B984" s="24" t="s">
        <v>11</v>
      </c>
      <c r="C984" s="24" t="s">
        <v>53</v>
      </c>
      <c r="D984" s="100" t="s">
        <v>544</v>
      </c>
      <c r="E984" s="24" t="s">
        <v>187</v>
      </c>
      <c r="F984" s="25">
        <f>1584+3669</f>
        <v>5253</v>
      </c>
      <c r="G984" s="25"/>
    </row>
    <row r="985" spans="1:7" s="7" customFormat="1" ht="23.25" customHeight="1" x14ac:dyDescent="0.3">
      <c r="A985" s="30" t="s">
        <v>463</v>
      </c>
      <c r="B985" s="24" t="s">
        <v>11</v>
      </c>
      <c r="C985" s="24" t="s">
        <v>53</v>
      </c>
      <c r="D985" s="100" t="s">
        <v>464</v>
      </c>
      <c r="E985" s="24"/>
      <c r="F985" s="26">
        <f>F986+F989</f>
        <v>30000</v>
      </c>
      <c r="G985" s="26">
        <f>G986+G989</f>
        <v>0</v>
      </c>
    </row>
    <row r="986" spans="1:7" s="7" customFormat="1" ht="50.25" hidden="1" x14ac:dyDescent="0.3">
      <c r="A986" s="30" t="s">
        <v>465</v>
      </c>
      <c r="B986" s="24" t="s">
        <v>11</v>
      </c>
      <c r="C986" s="24" t="s">
        <v>53</v>
      </c>
      <c r="D986" s="100" t="s">
        <v>520</v>
      </c>
      <c r="E986" s="24"/>
      <c r="F986" s="25">
        <f t="shared" si="345"/>
        <v>0</v>
      </c>
      <c r="G986" s="25">
        <f t="shared" si="345"/>
        <v>0</v>
      </c>
    </row>
    <row r="987" spans="1:7" s="7" customFormat="1" ht="22.5" hidden="1" customHeight="1" x14ac:dyDescent="0.3">
      <c r="A987" s="30" t="s">
        <v>102</v>
      </c>
      <c r="B987" s="24" t="s">
        <v>11</v>
      </c>
      <c r="C987" s="24" t="s">
        <v>53</v>
      </c>
      <c r="D987" s="100" t="s">
        <v>520</v>
      </c>
      <c r="E987" s="24" t="s">
        <v>91</v>
      </c>
      <c r="F987" s="25">
        <f t="shared" si="345"/>
        <v>0</v>
      </c>
      <c r="G987" s="25">
        <f t="shared" si="345"/>
        <v>0</v>
      </c>
    </row>
    <row r="988" spans="1:7" s="7" customFormat="1" ht="33" hidden="1" customHeight="1" x14ac:dyDescent="0.3">
      <c r="A988" s="30" t="s">
        <v>364</v>
      </c>
      <c r="B988" s="24" t="s">
        <v>11</v>
      </c>
      <c r="C988" s="24" t="s">
        <v>53</v>
      </c>
      <c r="D988" s="100" t="s">
        <v>520</v>
      </c>
      <c r="E988" s="24" t="s">
        <v>187</v>
      </c>
      <c r="F988" s="25"/>
      <c r="G988" s="25"/>
    </row>
    <row r="989" spans="1:7" s="7" customFormat="1" ht="33" customHeight="1" x14ac:dyDescent="0.3">
      <c r="A989" s="30" t="s">
        <v>465</v>
      </c>
      <c r="B989" s="24" t="s">
        <v>11</v>
      </c>
      <c r="C989" s="24" t="s">
        <v>53</v>
      </c>
      <c r="D989" s="100" t="s">
        <v>631</v>
      </c>
      <c r="E989" s="24"/>
      <c r="F989" s="25">
        <f t="shared" ref="F989:G990" si="346">F990</f>
        <v>30000</v>
      </c>
      <c r="G989" s="25">
        <f t="shared" si="346"/>
        <v>0</v>
      </c>
    </row>
    <row r="990" spans="1:7" s="7" customFormat="1" ht="21.75" customHeight="1" x14ac:dyDescent="0.3">
      <c r="A990" s="30" t="s">
        <v>102</v>
      </c>
      <c r="B990" s="24" t="s">
        <v>11</v>
      </c>
      <c r="C990" s="24" t="s">
        <v>53</v>
      </c>
      <c r="D990" s="100" t="s">
        <v>631</v>
      </c>
      <c r="E990" s="24" t="s">
        <v>91</v>
      </c>
      <c r="F990" s="25">
        <f t="shared" si="346"/>
        <v>30000</v>
      </c>
      <c r="G990" s="25">
        <f t="shared" si="346"/>
        <v>0</v>
      </c>
    </row>
    <row r="991" spans="1:7" s="7" customFormat="1" ht="33" customHeight="1" x14ac:dyDescent="0.3">
      <c r="A991" s="30" t="s">
        <v>364</v>
      </c>
      <c r="B991" s="24" t="s">
        <v>11</v>
      </c>
      <c r="C991" s="24" t="s">
        <v>53</v>
      </c>
      <c r="D991" s="100" t="s">
        <v>631</v>
      </c>
      <c r="E991" s="24" t="s">
        <v>187</v>
      </c>
      <c r="F991" s="25">
        <f>10000+20000</f>
        <v>30000</v>
      </c>
      <c r="G991" s="25"/>
    </row>
    <row r="992" spans="1:7" s="7" customFormat="1" ht="50.25" hidden="1" x14ac:dyDescent="0.3">
      <c r="A992" s="30" t="s">
        <v>630</v>
      </c>
      <c r="B992" s="24" t="s">
        <v>11</v>
      </c>
      <c r="C992" s="24" t="s">
        <v>53</v>
      </c>
      <c r="D992" s="100" t="s">
        <v>629</v>
      </c>
      <c r="E992" s="24"/>
      <c r="F992" s="25">
        <f t="shared" ref="F992:G993" si="347">F993</f>
        <v>0</v>
      </c>
      <c r="G992" s="25">
        <f t="shared" si="347"/>
        <v>0</v>
      </c>
    </row>
    <row r="993" spans="1:7" s="7" customFormat="1" ht="33.75" hidden="1" x14ac:dyDescent="0.3">
      <c r="A993" s="30" t="s">
        <v>102</v>
      </c>
      <c r="B993" s="24" t="s">
        <v>11</v>
      </c>
      <c r="C993" s="24" t="s">
        <v>53</v>
      </c>
      <c r="D993" s="100" t="s">
        <v>629</v>
      </c>
      <c r="E993" s="24" t="s">
        <v>91</v>
      </c>
      <c r="F993" s="25">
        <f t="shared" si="347"/>
        <v>0</v>
      </c>
      <c r="G993" s="25">
        <f t="shared" si="347"/>
        <v>0</v>
      </c>
    </row>
    <row r="994" spans="1:7" s="7" customFormat="1" ht="33.75" hidden="1" x14ac:dyDescent="0.3">
      <c r="A994" s="30" t="s">
        <v>364</v>
      </c>
      <c r="B994" s="24" t="s">
        <v>11</v>
      </c>
      <c r="C994" s="24" t="s">
        <v>53</v>
      </c>
      <c r="D994" s="100" t="s">
        <v>629</v>
      </c>
      <c r="E994" s="24" t="s">
        <v>187</v>
      </c>
      <c r="F994" s="25"/>
      <c r="G994" s="25"/>
    </row>
    <row r="995" spans="1:7" s="7" customFormat="1" ht="18.75" hidden="1" x14ac:dyDescent="0.3">
      <c r="A995" s="30" t="s">
        <v>81</v>
      </c>
      <c r="B995" s="24" t="s">
        <v>11</v>
      </c>
      <c r="C995" s="24" t="s">
        <v>53</v>
      </c>
      <c r="D995" s="100" t="s">
        <v>241</v>
      </c>
      <c r="E995" s="24"/>
      <c r="F995" s="25">
        <f t="shared" ref="F995:G995" si="348">F1005+F996+F999+F1002</f>
        <v>0</v>
      </c>
      <c r="G995" s="25">
        <f t="shared" si="348"/>
        <v>0</v>
      </c>
    </row>
    <row r="996" spans="1:7" s="7" customFormat="1" ht="116.25" hidden="1" x14ac:dyDescent="0.3">
      <c r="A996" s="30" t="s">
        <v>635</v>
      </c>
      <c r="B996" s="24" t="s">
        <v>11</v>
      </c>
      <c r="C996" s="24" t="s">
        <v>53</v>
      </c>
      <c r="D996" s="100" t="s">
        <v>634</v>
      </c>
      <c r="E996" s="24"/>
      <c r="F996" s="25">
        <f t="shared" ref="F996:G997" si="349">F997</f>
        <v>0</v>
      </c>
      <c r="G996" s="25">
        <f t="shared" si="349"/>
        <v>0</v>
      </c>
    </row>
    <row r="997" spans="1:7" s="7" customFormat="1" ht="33.75" hidden="1" x14ac:dyDescent="0.3">
      <c r="A997" s="30" t="s">
        <v>102</v>
      </c>
      <c r="B997" s="24" t="s">
        <v>11</v>
      </c>
      <c r="C997" s="24" t="s">
        <v>53</v>
      </c>
      <c r="D997" s="100" t="s">
        <v>634</v>
      </c>
      <c r="E997" s="24" t="s">
        <v>91</v>
      </c>
      <c r="F997" s="25">
        <f t="shared" si="349"/>
        <v>0</v>
      </c>
      <c r="G997" s="25">
        <f t="shared" si="349"/>
        <v>0</v>
      </c>
    </row>
    <row r="998" spans="1:7" s="7" customFormat="1" ht="33.75" hidden="1" x14ac:dyDescent="0.3">
      <c r="A998" s="30" t="s">
        <v>480</v>
      </c>
      <c r="B998" s="24" t="s">
        <v>11</v>
      </c>
      <c r="C998" s="24" t="s">
        <v>53</v>
      </c>
      <c r="D998" s="100" t="s">
        <v>634</v>
      </c>
      <c r="E998" s="24" t="s">
        <v>187</v>
      </c>
      <c r="F998" s="25"/>
      <c r="G998" s="25"/>
    </row>
    <row r="999" spans="1:7" s="7" customFormat="1" ht="50.25" hidden="1" x14ac:dyDescent="0.3">
      <c r="A999" s="30" t="s">
        <v>637</v>
      </c>
      <c r="B999" s="24" t="s">
        <v>11</v>
      </c>
      <c r="C999" s="24" t="s">
        <v>53</v>
      </c>
      <c r="D999" s="100" t="s">
        <v>636</v>
      </c>
      <c r="E999" s="24"/>
      <c r="F999" s="25">
        <f t="shared" ref="F999:G1000" si="350">F1000</f>
        <v>0</v>
      </c>
      <c r="G999" s="25">
        <f t="shared" si="350"/>
        <v>0</v>
      </c>
    </row>
    <row r="1000" spans="1:7" s="7" customFormat="1" ht="33.75" hidden="1" x14ac:dyDescent="0.3">
      <c r="A1000" s="30" t="s">
        <v>102</v>
      </c>
      <c r="B1000" s="24" t="s">
        <v>11</v>
      </c>
      <c r="C1000" s="24" t="s">
        <v>53</v>
      </c>
      <c r="D1000" s="100" t="s">
        <v>636</v>
      </c>
      <c r="E1000" s="24" t="s">
        <v>91</v>
      </c>
      <c r="F1000" s="25">
        <f t="shared" si="350"/>
        <v>0</v>
      </c>
      <c r="G1000" s="25">
        <f t="shared" si="350"/>
        <v>0</v>
      </c>
    </row>
    <row r="1001" spans="1:7" s="7" customFormat="1" ht="33.75" hidden="1" x14ac:dyDescent="0.3">
      <c r="A1001" s="30" t="s">
        <v>480</v>
      </c>
      <c r="B1001" s="24" t="s">
        <v>11</v>
      </c>
      <c r="C1001" s="24" t="s">
        <v>53</v>
      </c>
      <c r="D1001" s="100" t="s">
        <v>636</v>
      </c>
      <c r="E1001" s="24" t="s">
        <v>187</v>
      </c>
      <c r="F1001" s="25"/>
      <c r="G1001" s="25"/>
    </row>
    <row r="1002" spans="1:7" s="7" customFormat="1" ht="57.75" hidden="1" customHeight="1" x14ac:dyDescent="0.3">
      <c r="A1002" s="30" t="s">
        <v>639</v>
      </c>
      <c r="B1002" s="24" t="s">
        <v>11</v>
      </c>
      <c r="C1002" s="24" t="s">
        <v>53</v>
      </c>
      <c r="D1002" s="100" t="s">
        <v>638</v>
      </c>
      <c r="E1002" s="24"/>
      <c r="F1002" s="25">
        <f t="shared" ref="F1002:G1003" si="351">F1003</f>
        <v>0</v>
      </c>
      <c r="G1002" s="25">
        <f t="shared" si="351"/>
        <v>0</v>
      </c>
    </row>
    <row r="1003" spans="1:7" s="7" customFormat="1" ht="33.75" hidden="1" x14ac:dyDescent="0.3">
      <c r="A1003" s="30" t="s">
        <v>102</v>
      </c>
      <c r="B1003" s="24" t="s">
        <v>11</v>
      </c>
      <c r="C1003" s="24" t="s">
        <v>53</v>
      </c>
      <c r="D1003" s="100" t="s">
        <v>638</v>
      </c>
      <c r="E1003" s="24" t="s">
        <v>91</v>
      </c>
      <c r="F1003" s="25">
        <f t="shared" si="351"/>
        <v>0</v>
      </c>
      <c r="G1003" s="25">
        <f t="shared" si="351"/>
        <v>0</v>
      </c>
    </row>
    <row r="1004" spans="1:7" s="7" customFormat="1" ht="33.75" hidden="1" x14ac:dyDescent="0.3">
      <c r="A1004" s="30" t="s">
        <v>480</v>
      </c>
      <c r="B1004" s="24" t="s">
        <v>11</v>
      </c>
      <c r="C1004" s="24" t="s">
        <v>53</v>
      </c>
      <c r="D1004" s="100" t="s">
        <v>638</v>
      </c>
      <c r="E1004" s="24" t="s">
        <v>187</v>
      </c>
      <c r="F1004" s="25"/>
      <c r="G1004" s="25"/>
    </row>
    <row r="1005" spans="1:7" s="7" customFormat="1" ht="33.75" hidden="1" x14ac:dyDescent="0.3">
      <c r="A1005" s="30" t="s">
        <v>632</v>
      </c>
      <c r="B1005" s="24" t="s">
        <v>11</v>
      </c>
      <c r="C1005" s="24" t="s">
        <v>53</v>
      </c>
      <c r="D1005" s="100" t="s">
        <v>633</v>
      </c>
      <c r="E1005" s="24"/>
      <c r="F1005" s="25">
        <f t="shared" ref="F1005:G1006" si="352">F1006</f>
        <v>0</v>
      </c>
      <c r="G1005" s="25">
        <f t="shared" si="352"/>
        <v>0</v>
      </c>
    </row>
    <row r="1006" spans="1:7" s="7" customFormat="1" ht="33.75" hidden="1" x14ac:dyDescent="0.3">
      <c r="A1006" s="30" t="s">
        <v>102</v>
      </c>
      <c r="B1006" s="24" t="s">
        <v>11</v>
      </c>
      <c r="C1006" s="24" t="s">
        <v>53</v>
      </c>
      <c r="D1006" s="100" t="s">
        <v>633</v>
      </c>
      <c r="E1006" s="24" t="s">
        <v>91</v>
      </c>
      <c r="F1006" s="25">
        <f t="shared" si="352"/>
        <v>0</v>
      </c>
      <c r="G1006" s="25">
        <f t="shared" si="352"/>
        <v>0</v>
      </c>
    </row>
    <row r="1007" spans="1:7" s="7" customFormat="1" ht="33.75" hidden="1" x14ac:dyDescent="0.3">
      <c r="A1007" s="30" t="s">
        <v>480</v>
      </c>
      <c r="B1007" s="24" t="s">
        <v>11</v>
      </c>
      <c r="C1007" s="24" t="s">
        <v>53</v>
      </c>
      <c r="D1007" s="100" t="s">
        <v>633</v>
      </c>
      <c r="E1007" s="24" t="s">
        <v>187</v>
      </c>
      <c r="F1007" s="25"/>
      <c r="G1007" s="25"/>
    </row>
    <row r="1008" spans="1:7" s="7" customFormat="1" ht="18.75" x14ac:dyDescent="0.3">
      <c r="A1008" s="30"/>
      <c r="B1008" s="24"/>
      <c r="C1008" s="24"/>
      <c r="D1008" s="100"/>
      <c r="E1008" s="24"/>
      <c r="F1008" s="25"/>
      <c r="G1008" s="25"/>
    </row>
    <row r="1009" spans="1:7" s="7" customFormat="1" ht="18.75" x14ac:dyDescent="0.3">
      <c r="A1009" s="56" t="s">
        <v>575</v>
      </c>
      <c r="B1009" s="22" t="s">
        <v>576</v>
      </c>
      <c r="C1009" s="22" t="s">
        <v>55</v>
      </c>
      <c r="D1009" s="101"/>
      <c r="E1009" s="101"/>
      <c r="F1009" s="102">
        <f t="shared" ref="F1009:G1009" si="353">F1010+F1015</f>
        <v>20701</v>
      </c>
      <c r="G1009" s="102">
        <f t="shared" si="353"/>
        <v>20701</v>
      </c>
    </row>
    <row r="1010" spans="1:7" s="7" customFormat="1" ht="66.75" x14ac:dyDescent="0.3">
      <c r="A1010" s="66" t="s">
        <v>461</v>
      </c>
      <c r="B1010" s="24" t="s">
        <v>11</v>
      </c>
      <c r="C1010" s="24" t="s">
        <v>55</v>
      </c>
      <c r="D1010" s="26" t="s">
        <v>318</v>
      </c>
      <c r="E1010" s="24"/>
      <c r="F1010" s="25">
        <f t="shared" ref="F1010:G1013" si="354">F1011</f>
        <v>20701</v>
      </c>
      <c r="G1010" s="25">
        <f t="shared" si="354"/>
        <v>20701</v>
      </c>
    </row>
    <row r="1011" spans="1:7" s="7" customFormat="1" ht="18.75" x14ac:dyDescent="0.3">
      <c r="A1011" s="66" t="s">
        <v>551</v>
      </c>
      <c r="B1011" s="24" t="s">
        <v>576</v>
      </c>
      <c r="C1011" s="24" t="s">
        <v>577</v>
      </c>
      <c r="D1011" s="26" t="s">
        <v>579</v>
      </c>
      <c r="E1011" s="24"/>
      <c r="F1011" s="25">
        <f t="shared" si="354"/>
        <v>20701</v>
      </c>
      <c r="G1011" s="25">
        <f t="shared" si="354"/>
        <v>20701</v>
      </c>
    </row>
    <row r="1012" spans="1:7" s="7" customFormat="1" ht="33" customHeight="1" x14ac:dyDescent="0.3">
      <c r="A1012" s="66" t="s">
        <v>578</v>
      </c>
      <c r="B1012" s="24" t="s">
        <v>576</v>
      </c>
      <c r="C1012" s="24" t="s">
        <v>577</v>
      </c>
      <c r="D1012" s="26" t="s">
        <v>580</v>
      </c>
      <c r="E1012" s="24"/>
      <c r="F1012" s="25">
        <f t="shared" si="354"/>
        <v>20701</v>
      </c>
      <c r="G1012" s="25">
        <f t="shared" si="354"/>
        <v>20701</v>
      </c>
    </row>
    <row r="1013" spans="1:7" s="7" customFormat="1" ht="33.75" x14ac:dyDescent="0.3">
      <c r="A1013" s="64" t="s">
        <v>102</v>
      </c>
      <c r="B1013" s="24" t="s">
        <v>576</v>
      </c>
      <c r="C1013" s="24" t="s">
        <v>577</v>
      </c>
      <c r="D1013" s="26" t="s">
        <v>580</v>
      </c>
      <c r="E1013" s="24" t="s">
        <v>91</v>
      </c>
      <c r="F1013" s="25">
        <f t="shared" si="354"/>
        <v>20701</v>
      </c>
      <c r="G1013" s="25">
        <f t="shared" si="354"/>
        <v>20701</v>
      </c>
    </row>
    <row r="1014" spans="1:7" s="7" customFormat="1" ht="33" customHeight="1" x14ac:dyDescent="0.3">
      <c r="A1014" s="66" t="s">
        <v>364</v>
      </c>
      <c r="B1014" s="24" t="s">
        <v>576</v>
      </c>
      <c r="C1014" s="24" t="s">
        <v>577</v>
      </c>
      <c r="D1014" s="26" t="s">
        <v>580</v>
      </c>
      <c r="E1014" s="24" t="s">
        <v>187</v>
      </c>
      <c r="F1014" s="25">
        <v>20701</v>
      </c>
      <c r="G1014" s="25">
        <v>20701</v>
      </c>
    </row>
    <row r="1015" spans="1:7" s="7" customFormat="1" ht="18.75" hidden="1" x14ac:dyDescent="0.3">
      <c r="A1015" s="30" t="s">
        <v>81</v>
      </c>
      <c r="B1015" s="24" t="s">
        <v>576</v>
      </c>
      <c r="C1015" s="24" t="s">
        <v>577</v>
      </c>
      <c r="D1015" s="26" t="s">
        <v>241</v>
      </c>
      <c r="E1015" s="24"/>
      <c r="F1015" s="25">
        <f t="shared" ref="F1015:G1015" si="355">F1019+F1016</f>
        <v>0</v>
      </c>
      <c r="G1015" s="25">
        <f t="shared" si="355"/>
        <v>0</v>
      </c>
    </row>
    <row r="1016" spans="1:7" s="7" customFormat="1" ht="99.75" hidden="1" x14ac:dyDescent="0.3">
      <c r="A1016" s="30" t="s">
        <v>659</v>
      </c>
      <c r="B1016" s="24" t="s">
        <v>11</v>
      </c>
      <c r="C1016" s="24" t="s">
        <v>55</v>
      </c>
      <c r="D1016" s="26" t="s">
        <v>658</v>
      </c>
      <c r="E1016" s="24"/>
      <c r="F1016" s="25">
        <f t="shared" ref="F1016:G1017" si="356">F1017</f>
        <v>0</v>
      </c>
      <c r="G1016" s="25">
        <f t="shared" si="356"/>
        <v>0</v>
      </c>
    </row>
    <row r="1017" spans="1:7" s="7" customFormat="1" ht="33.75" hidden="1" x14ac:dyDescent="0.3">
      <c r="A1017" s="66" t="s">
        <v>642</v>
      </c>
      <c r="B1017" s="24" t="s">
        <v>11</v>
      </c>
      <c r="C1017" s="24" t="s">
        <v>55</v>
      </c>
      <c r="D1017" s="26" t="s">
        <v>658</v>
      </c>
      <c r="E1017" s="24" t="s">
        <v>86</v>
      </c>
      <c r="F1017" s="25">
        <f t="shared" si="356"/>
        <v>0</v>
      </c>
      <c r="G1017" s="25">
        <f t="shared" si="356"/>
        <v>0</v>
      </c>
    </row>
    <row r="1018" spans="1:7" s="7" customFormat="1" ht="18.75" hidden="1" x14ac:dyDescent="0.3">
      <c r="A1018" s="66" t="s">
        <v>85</v>
      </c>
      <c r="B1018" s="24" t="s">
        <v>11</v>
      </c>
      <c r="C1018" s="24" t="s">
        <v>55</v>
      </c>
      <c r="D1018" s="26" t="s">
        <v>658</v>
      </c>
      <c r="E1018" s="24" t="s">
        <v>192</v>
      </c>
      <c r="F1018" s="25"/>
      <c r="G1018" s="25"/>
    </row>
    <row r="1019" spans="1:7" s="7" customFormat="1" ht="66.75" hidden="1" x14ac:dyDescent="0.3">
      <c r="A1019" s="66" t="s">
        <v>641</v>
      </c>
      <c r="B1019" s="24" t="s">
        <v>576</v>
      </c>
      <c r="C1019" s="24" t="s">
        <v>577</v>
      </c>
      <c r="D1019" s="26" t="s">
        <v>640</v>
      </c>
      <c r="E1019" s="24"/>
      <c r="F1019" s="25">
        <f t="shared" ref="F1019:G1020" si="357">F1020</f>
        <v>0</v>
      </c>
      <c r="G1019" s="25">
        <f t="shared" si="357"/>
        <v>0</v>
      </c>
    </row>
    <row r="1020" spans="1:7" s="7" customFormat="1" ht="33.75" hidden="1" x14ac:dyDescent="0.3">
      <c r="A1020" s="66" t="s">
        <v>642</v>
      </c>
      <c r="B1020" s="24" t="s">
        <v>576</v>
      </c>
      <c r="C1020" s="24" t="s">
        <v>577</v>
      </c>
      <c r="D1020" s="26" t="s">
        <v>640</v>
      </c>
      <c r="E1020" s="24" t="s">
        <v>86</v>
      </c>
      <c r="F1020" s="25">
        <f t="shared" si="357"/>
        <v>0</v>
      </c>
      <c r="G1020" s="25">
        <f t="shared" si="357"/>
        <v>0</v>
      </c>
    </row>
    <row r="1021" spans="1:7" s="7" customFormat="1" ht="18.75" hidden="1" x14ac:dyDescent="0.3">
      <c r="A1021" s="66" t="s">
        <v>85</v>
      </c>
      <c r="B1021" s="24" t="s">
        <v>576</v>
      </c>
      <c r="C1021" s="24" t="s">
        <v>577</v>
      </c>
      <c r="D1021" s="26" t="s">
        <v>640</v>
      </c>
      <c r="E1021" s="24" t="s">
        <v>192</v>
      </c>
      <c r="F1021" s="25"/>
      <c r="G1021" s="25"/>
    </row>
    <row r="1022" spans="1:7" s="12" customFormat="1" ht="37.5" x14ac:dyDescent="0.3">
      <c r="A1022" s="56" t="s">
        <v>46</v>
      </c>
      <c r="B1022" s="22" t="s">
        <v>11</v>
      </c>
      <c r="C1022" s="22" t="s">
        <v>60</v>
      </c>
      <c r="D1022" s="61"/>
      <c r="E1022" s="22"/>
      <c r="F1022" s="27">
        <f t="shared" ref="F1022:G1022" si="358">F1023+F1043</f>
        <v>74014</v>
      </c>
      <c r="G1022" s="27">
        <f t="shared" si="358"/>
        <v>0</v>
      </c>
    </row>
    <row r="1023" spans="1:7" s="12" customFormat="1" ht="66" x14ac:dyDescent="0.25">
      <c r="A1023" s="62" t="s">
        <v>461</v>
      </c>
      <c r="B1023" s="70" t="s">
        <v>11</v>
      </c>
      <c r="C1023" s="70" t="s">
        <v>60</v>
      </c>
      <c r="D1023" s="70" t="s">
        <v>318</v>
      </c>
      <c r="E1023" s="70"/>
      <c r="F1023" s="25">
        <f t="shared" ref="F1023" si="359">F1024+F1039</f>
        <v>63933</v>
      </c>
      <c r="G1023" s="25">
        <f t="shared" ref="G1023" si="360">G1024+G1039+G1058</f>
        <v>0</v>
      </c>
    </row>
    <row r="1024" spans="1:7" s="12" customFormat="1" ht="21" customHeight="1" x14ac:dyDescent="0.25">
      <c r="A1024" s="62" t="s">
        <v>78</v>
      </c>
      <c r="B1024" s="70" t="s">
        <v>11</v>
      </c>
      <c r="C1024" s="70" t="s">
        <v>60</v>
      </c>
      <c r="D1024" s="70" t="s">
        <v>418</v>
      </c>
      <c r="E1024" s="70"/>
      <c r="F1024" s="25">
        <f t="shared" ref="F1024:G1024" si="361">F1025+F1034+F1028+F1031</f>
        <v>20591</v>
      </c>
      <c r="G1024" s="25">
        <f t="shared" si="361"/>
        <v>0</v>
      </c>
    </row>
    <row r="1025" spans="1:7" s="12" customFormat="1" ht="24.75" customHeight="1" x14ac:dyDescent="0.25">
      <c r="A1025" s="62" t="s">
        <v>108</v>
      </c>
      <c r="B1025" s="70" t="s">
        <v>11</v>
      </c>
      <c r="C1025" s="70" t="s">
        <v>60</v>
      </c>
      <c r="D1025" s="70" t="s">
        <v>319</v>
      </c>
      <c r="E1025" s="70"/>
      <c r="F1025" s="25">
        <f t="shared" ref="F1025:G1026" si="362">F1026</f>
        <v>15856</v>
      </c>
      <c r="G1025" s="25">
        <f t="shared" si="362"/>
        <v>0</v>
      </c>
    </row>
    <row r="1026" spans="1:7" s="12" customFormat="1" ht="40.5" customHeight="1" x14ac:dyDescent="0.25">
      <c r="A1026" s="62" t="s">
        <v>83</v>
      </c>
      <c r="B1026" s="70" t="s">
        <v>11</v>
      </c>
      <c r="C1026" s="70" t="s">
        <v>60</v>
      </c>
      <c r="D1026" s="70" t="s">
        <v>319</v>
      </c>
      <c r="E1026" s="70" t="s">
        <v>84</v>
      </c>
      <c r="F1026" s="25">
        <f t="shared" si="362"/>
        <v>15856</v>
      </c>
      <c r="G1026" s="25">
        <f t="shared" si="362"/>
        <v>0</v>
      </c>
    </row>
    <row r="1027" spans="1:7" s="12" customFormat="1" ht="16.5" x14ac:dyDescent="0.25">
      <c r="A1027" s="30" t="s">
        <v>175</v>
      </c>
      <c r="B1027" s="70" t="s">
        <v>11</v>
      </c>
      <c r="C1027" s="70" t="s">
        <v>60</v>
      </c>
      <c r="D1027" s="70" t="s">
        <v>319</v>
      </c>
      <c r="E1027" s="70" t="s">
        <v>174</v>
      </c>
      <c r="F1027" s="25">
        <v>15856</v>
      </c>
      <c r="G1027" s="25"/>
    </row>
    <row r="1028" spans="1:7" s="12" customFormat="1" ht="21" customHeight="1" x14ac:dyDescent="0.25">
      <c r="A1028" s="30" t="s">
        <v>88</v>
      </c>
      <c r="B1028" s="70" t="s">
        <v>11</v>
      </c>
      <c r="C1028" s="70" t="s">
        <v>60</v>
      </c>
      <c r="D1028" s="70" t="s">
        <v>492</v>
      </c>
      <c r="E1028" s="70"/>
      <c r="F1028" s="25">
        <f t="shared" ref="F1028:G1029" si="363">F1029</f>
        <v>2412</v>
      </c>
      <c r="G1028" s="25">
        <f t="shared" si="363"/>
        <v>0</v>
      </c>
    </row>
    <row r="1029" spans="1:7" s="12" customFormat="1" ht="35.25" customHeight="1" x14ac:dyDescent="0.25">
      <c r="A1029" s="30" t="s">
        <v>83</v>
      </c>
      <c r="B1029" s="70" t="s">
        <v>11</v>
      </c>
      <c r="C1029" s="70" t="s">
        <v>60</v>
      </c>
      <c r="D1029" s="70" t="s">
        <v>492</v>
      </c>
      <c r="E1029" s="70" t="s">
        <v>84</v>
      </c>
      <c r="F1029" s="25">
        <f t="shared" si="363"/>
        <v>2412</v>
      </c>
      <c r="G1029" s="25">
        <f t="shared" si="363"/>
        <v>0</v>
      </c>
    </row>
    <row r="1030" spans="1:7" s="12" customFormat="1" ht="16.5" x14ac:dyDescent="0.25">
      <c r="A1030" s="86" t="s">
        <v>175</v>
      </c>
      <c r="B1030" s="70" t="s">
        <v>11</v>
      </c>
      <c r="C1030" s="70" t="s">
        <v>60</v>
      </c>
      <c r="D1030" s="70" t="s">
        <v>492</v>
      </c>
      <c r="E1030" s="70" t="s">
        <v>174</v>
      </c>
      <c r="F1030" s="25">
        <v>2412</v>
      </c>
      <c r="G1030" s="25"/>
    </row>
    <row r="1031" spans="1:7" s="12" customFormat="1" ht="33" x14ac:dyDescent="0.25">
      <c r="A1031" s="30" t="s">
        <v>196</v>
      </c>
      <c r="B1031" s="70" t="s">
        <v>11</v>
      </c>
      <c r="C1031" s="70" t="s">
        <v>60</v>
      </c>
      <c r="D1031" s="24" t="s">
        <v>512</v>
      </c>
      <c r="E1031" s="55"/>
      <c r="F1031" s="25">
        <f t="shared" ref="F1031:F1032" si="364">F1032</f>
        <v>113</v>
      </c>
      <c r="G1031" s="25"/>
    </row>
    <row r="1032" spans="1:7" s="12" customFormat="1" ht="33" x14ac:dyDescent="0.25">
      <c r="A1032" s="30" t="s">
        <v>425</v>
      </c>
      <c r="B1032" s="70" t="s">
        <v>11</v>
      </c>
      <c r="C1032" s="70" t="s">
        <v>60</v>
      </c>
      <c r="D1032" s="24" t="s">
        <v>512</v>
      </c>
      <c r="E1032" s="55">
        <v>200</v>
      </c>
      <c r="F1032" s="25">
        <f t="shared" si="364"/>
        <v>113</v>
      </c>
      <c r="G1032" s="25"/>
    </row>
    <row r="1033" spans="1:7" s="12" customFormat="1" ht="35.25" customHeight="1" x14ac:dyDescent="0.25">
      <c r="A1033" s="30" t="s">
        <v>513</v>
      </c>
      <c r="B1033" s="70" t="s">
        <v>11</v>
      </c>
      <c r="C1033" s="70" t="s">
        <v>60</v>
      </c>
      <c r="D1033" s="24" t="s">
        <v>512</v>
      </c>
      <c r="E1033" s="55">
        <v>240</v>
      </c>
      <c r="F1033" s="25">
        <v>113</v>
      </c>
      <c r="G1033" s="25"/>
    </row>
    <row r="1034" spans="1:7" s="12" customFormat="1" ht="16.5" x14ac:dyDescent="0.25">
      <c r="A1034" s="62" t="s">
        <v>140</v>
      </c>
      <c r="B1034" s="70" t="s">
        <v>11</v>
      </c>
      <c r="C1034" s="70" t="s">
        <v>60</v>
      </c>
      <c r="D1034" s="70" t="s">
        <v>324</v>
      </c>
      <c r="E1034" s="70"/>
      <c r="F1034" s="25">
        <f t="shared" ref="F1034:G1034" si="365">F1035+F1037</f>
        <v>2210</v>
      </c>
      <c r="G1034" s="25">
        <f t="shared" si="365"/>
        <v>0</v>
      </c>
    </row>
    <row r="1035" spans="1:7" s="12" customFormat="1" ht="33" x14ac:dyDescent="0.25">
      <c r="A1035" s="30" t="s">
        <v>425</v>
      </c>
      <c r="B1035" s="70" t="s">
        <v>11</v>
      </c>
      <c r="C1035" s="70" t="s">
        <v>60</v>
      </c>
      <c r="D1035" s="70" t="s">
        <v>324</v>
      </c>
      <c r="E1035" s="70" t="s">
        <v>80</v>
      </c>
      <c r="F1035" s="25">
        <f t="shared" ref="F1035:G1035" si="366">F1036</f>
        <v>1697</v>
      </c>
      <c r="G1035" s="25">
        <f t="shared" si="366"/>
        <v>0</v>
      </c>
    </row>
    <row r="1036" spans="1:7" s="12" customFormat="1" ht="34.5" customHeight="1" x14ac:dyDescent="0.25">
      <c r="A1036" s="62" t="s">
        <v>167</v>
      </c>
      <c r="B1036" s="70" t="s">
        <v>11</v>
      </c>
      <c r="C1036" s="70" t="s">
        <v>60</v>
      </c>
      <c r="D1036" s="70" t="s">
        <v>324</v>
      </c>
      <c r="E1036" s="70" t="s">
        <v>166</v>
      </c>
      <c r="F1036" s="25">
        <v>1697</v>
      </c>
      <c r="G1036" s="25"/>
    </row>
    <row r="1037" spans="1:7" s="12" customFormat="1" ht="35.25" customHeight="1" x14ac:dyDescent="0.25">
      <c r="A1037" s="62" t="s">
        <v>83</v>
      </c>
      <c r="B1037" s="70" t="s">
        <v>11</v>
      </c>
      <c r="C1037" s="70" t="s">
        <v>60</v>
      </c>
      <c r="D1037" s="70" t="s">
        <v>324</v>
      </c>
      <c r="E1037" s="70" t="s">
        <v>84</v>
      </c>
      <c r="F1037" s="25">
        <f t="shared" ref="F1037:G1037" si="367">F1038</f>
        <v>513</v>
      </c>
      <c r="G1037" s="25">
        <f t="shared" si="367"/>
        <v>0</v>
      </c>
    </row>
    <row r="1038" spans="1:7" s="12" customFormat="1" ht="16.5" x14ac:dyDescent="0.25">
      <c r="A1038" s="62" t="s">
        <v>186</v>
      </c>
      <c r="B1038" s="70" t="s">
        <v>11</v>
      </c>
      <c r="C1038" s="70" t="s">
        <v>60</v>
      </c>
      <c r="D1038" s="70" t="s">
        <v>324</v>
      </c>
      <c r="E1038" s="70" t="s">
        <v>185</v>
      </c>
      <c r="F1038" s="25">
        <v>513</v>
      </c>
      <c r="G1038" s="25"/>
    </row>
    <row r="1039" spans="1:7" s="12" customFormat="1" ht="66" x14ac:dyDescent="0.25">
      <c r="A1039" s="59" t="s">
        <v>206</v>
      </c>
      <c r="B1039" s="70" t="s">
        <v>11</v>
      </c>
      <c r="C1039" s="70" t="s">
        <v>60</v>
      </c>
      <c r="D1039" s="70" t="s">
        <v>320</v>
      </c>
      <c r="E1039" s="70"/>
      <c r="F1039" s="25">
        <f t="shared" ref="F1039:G1041" si="368">F1040</f>
        <v>43342</v>
      </c>
      <c r="G1039" s="25">
        <f t="shared" si="368"/>
        <v>0</v>
      </c>
    </row>
    <row r="1040" spans="1:7" s="12" customFormat="1" ht="33" x14ac:dyDescent="0.25">
      <c r="A1040" s="59" t="s">
        <v>207</v>
      </c>
      <c r="B1040" s="70" t="s">
        <v>11</v>
      </c>
      <c r="C1040" s="70" t="s">
        <v>60</v>
      </c>
      <c r="D1040" s="70" t="s">
        <v>321</v>
      </c>
      <c r="E1040" s="70"/>
      <c r="F1040" s="25">
        <f t="shared" si="368"/>
        <v>43342</v>
      </c>
      <c r="G1040" s="25">
        <f t="shared" si="368"/>
        <v>0</v>
      </c>
    </row>
    <row r="1041" spans="1:7" s="12" customFormat="1" ht="16.5" x14ac:dyDescent="0.25">
      <c r="A1041" s="62" t="s">
        <v>99</v>
      </c>
      <c r="B1041" s="70" t="s">
        <v>11</v>
      </c>
      <c r="C1041" s="70" t="s">
        <v>60</v>
      </c>
      <c r="D1041" s="70" t="s">
        <v>321</v>
      </c>
      <c r="E1041" s="70" t="s">
        <v>100</v>
      </c>
      <c r="F1041" s="25">
        <f t="shared" si="368"/>
        <v>43342</v>
      </c>
      <c r="G1041" s="25">
        <f t="shared" si="368"/>
        <v>0</v>
      </c>
    </row>
    <row r="1042" spans="1:7" s="12" customFormat="1" ht="66" x14ac:dyDescent="0.25">
      <c r="A1042" s="30" t="s">
        <v>424</v>
      </c>
      <c r="B1042" s="70" t="s">
        <v>11</v>
      </c>
      <c r="C1042" s="70" t="s">
        <v>60</v>
      </c>
      <c r="D1042" s="70" t="s">
        <v>321</v>
      </c>
      <c r="E1042" s="70" t="s">
        <v>191</v>
      </c>
      <c r="F1042" s="25">
        <v>43342</v>
      </c>
      <c r="G1042" s="25"/>
    </row>
    <row r="1043" spans="1:7" s="12" customFormat="1" ht="67.5" customHeight="1" x14ac:dyDescent="0.25">
      <c r="A1043" s="62" t="s">
        <v>521</v>
      </c>
      <c r="B1043" s="70" t="s">
        <v>11</v>
      </c>
      <c r="C1043" s="70" t="s">
        <v>60</v>
      </c>
      <c r="D1043" s="70" t="s">
        <v>269</v>
      </c>
      <c r="E1043" s="70"/>
      <c r="F1043" s="25">
        <f t="shared" ref="F1043:G1043" si="369">F1048+F1044</f>
        <v>10081</v>
      </c>
      <c r="G1043" s="25">
        <f t="shared" si="369"/>
        <v>0</v>
      </c>
    </row>
    <row r="1044" spans="1:7" s="12" customFormat="1" ht="16.5" x14ac:dyDescent="0.25">
      <c r="A1044" s="62" t="s">
        <v>78</v>
      </c>
      <c r="B1044" s="70" t="s">
        <v>11</v>
      </c>
      <c r="C1044" s="70" t="s">
        <v>60</v>
      </c>
      <c r="D1044" s="70" t="s">
        <v>647</v>
      </c>
      <c r="E1044" s="70"/>
      <c r="F1044" s="25">
        <f t="shared" ref="F1044:G1046" si="370">F1045</f>
        <v>231</v>
      </c>
      <c r="G1044" s="25">
        <f t="shared" si="370"/>
        <v>0</v>
      </c>
    </row>
    <row r="1045" spans="1:7" s="12" customFormat="1" ht="16.5" x14ac:dyDescent="0.25">
      <c r="A1045" s="62" t="s">
        <v>140</v>
      </c>
      <c r="B1045" s="70" t="s">
        <v>11</v>
      </c>
      <c r="C1045" s="70" t="s">
        <v>60</v>
      </c>
      <c r="D1045" s="70" t="s">
        <v>646</v>
      </c>
      <c r="E1045" s="70"/>
      <c r="F1045" s="25">
        <f t="shared" si="370"/>
        <v>231</v>
      </c>
      <c r="G1045" s="25">
        <f t="shared" si="370"/>
        <v>0</v>
      </c>
    </row>
    <row r="1046" spans="1:7" s="12" customFormat="1" ht="33" x14ac:dyDescent="0.25">
      <c r="A1046" s="30" t="s">
        <v>425</v>
      </c>
      <c r="B1046" s="70" t="s">
        <v>11</v>
      </c>
      <c r="C1046" s="70" t="s">
        <v>60</v>
      </c>
      <c r="D1046" s="70" t="s">
        <v>646</v>
      </c>
      <c r="E1046" s="70" t="s">
        <v>80</v>
      </c>
      <c r="F1046" s="25">
        <f t="shared" si="370"/>
        <v>231</v>
      </c>
      <c r="G1046" s="25">
        <f t="shared" si="370"/>
        <v>0</v>
      </c>
    </row>
    <row r="1047" spans="1:7" s="12" customFormat="1" ht="35.25" customHeight="1" x14ac:dyDescent="0.25">
      <c r="A1047" s="62" t="s">
        <v>167</v>
      </c>
      <c r="B1047" s="70" t="s">
        <v>11</v>
      </c>
      <c r="C1047" s="70" t="s">
        <v>60</v>
      </c>
      <c r="D1047" s="70" t="s">
        <v>646</v>
      </c>
      <c r="E1047" s="70" t="s">
        <v>166</v>
      </c>
      <c r="F1047" s="25">
        <v>231</v>
      </c>
      <c r="G1047" s="25"/>
    </row>
    <row r="1048" spans="1:7" s="12" customFormat="1" ht="19.5" customHeight="1" x14ac:dyDescent="0.25">
      <c r="A1048" s="30" t="s">
        <v>476</v>
      </c>
      <c r="B1048" s="70" t="s">
        <v>11</v>
      </c>
      <c r="C1048" s="70" t="s">
        <v>60</v>
      </c>
      <c r="D1048" s="70" t="s">
        <v>267</v>
      </c>
      <c r="E1048" s="70"/>
      <c r="F1048" s="25">
        <f>F1049+F1052+F1055+F1058+F1061</f>
        <v>9850</v>
      </c>
      <c r="G1048" s="25">
        <f t="shared" ref="G1048" si="371">G1049+G1052+G1055+G1058</f>
        <v>0</v>
      </c>
    </row>
    <row r="1049" spans="1:7" s="12" customFormat="1" ht="99" x14ac:dyDescent="0.25">
      <c r="A1049" s="30" t="s">
        <v>536</v>
      </c>
      <c r="B1049" s="70" t="s">
        <v>11</v>
      </c>
      <c r="C1049" s="70" t="s">
        <v>60</v>
      </c>
      <c r="D1049" s="70" t="s">
        <v>537</v>
      </c>
      <c r="E1049" s="70"/>
      <c r="F1049" s="25">
        <f t="shared" ref="F1049:G1050" si="372">F1050</f>
        <v>2687</v>
      </c>
      <c r="G1049" s="25">
        <f t="shared" si="372"/>
        <v>0</v>
      </c>
    </row>
    <row r="1050" spans="1:7" s="12" customFormat="1" ht="36.75" customHeight="1" x14ac:dyDescent="0.25">
      <c r="A1050" s="30" t="s">
        <v>83</v>
      </c>
      <c r="B1050" s="70" t="s">
        <v>11</v>
      </c>
      <c r="C1050" s="70" t="s">
        <v>60</v>
      </c>
      <c r="D1050" s="70" t="s">
        <v>537</v>
      </c>
      <c r="E1050" s="70" t="s">
        <v>84</v>
      </c>
      <c r="F1050" s="25">
        <f t="shared" si="372"/>
        <v>2687</v>
      </c>
      <c r="G1050" s="25">
        <f t="shared" si="372"/>
        <v>0</v>
      </c>
    </row>
    <row r="1051" spans="1:7" s="12" customFormat="1" ht="49.5" x14ac:dyDescent="0.25">
      <c r="A1051" s="30" t="s">
        <v>190</v>
      </c>
      <c r="B1051" s="70" t="s">
        <v>11</v>
      </c>
      <c r="C1051" s="70" t="s">
        <v>60</v>
      </c>
      <c r="D1051" s="70" t="s">
        <v>537</v>
      </c>
      <c r="E1051" s="70" t="s">
        <v>180</v>
      </c>
      <c r="F1051" s="25">
        <v>2687</v>
      </c>
      <c r="G1051" s="25"/>
    </row>
    <row r="1052" spans="1:7" s="12" customFormat="1" ht="68.25" customHeight="1" x14ac:dyDescent="0.25">
      <c r="A1052" s="30" t="s">
        <v>477</v>
      </c>
      <c r="B1052" s="70" t="s">
        <v>11</v>
      </c>
      <c r="C1052" s="70" t="s">
        <v>60</v>
      </c>
      <c r="D1052" s="70" t="s">
        <v>478</v>
      </c>
      <c r="E1052" s="70"/>
      <c r="F1052" s="25">
        <f t="shared" ref="F1052:G1053" si="373">F1053</f>
        <v>1000</v>
      </c>
      <c r="G1052" s="25">
        <f t="shared" si="373"/>
        <v>0</v>
      </c>
    </row>
    <row r="1053" spans="1:7" s="12" customFormat="1" ht="37.5" customHeight="1" x14ac:dyDescent="0.25">
      <c r="A1053" s="30" t="s">
        <v>83</v>
      </c>
      <c r="B1053" s="70" t="s">
        <v>11</v>
      </c>
      <c r="C1053" s="70" t="s">
        <v>60</v>
      </c>
      <c r="D1053" s="70" t="s">
        <v>478</v>
      </c>
      <c r="E1053" s="70" t="s">
        <v>84</v>
      </c>
      <c r="F1053" s="25">
        <f t="shared" si="373"/>
        <v>1000</v>
      </c>
      <c r="G1053" s="25">
        <f t="shared" si="373"/>
        <v>0</v>
      </c>
    </row>
    <row r="1054" spans="1:7" s="12" customFormat="1" ht="51.75" customHeight="1" x14ac:dyDescent="0.25">
      <c r="A1054" s="30" t="s">
        <v>190</v>
      </c>
      <c r="B1054" s="70" t="s">
        <v>11</v>
      </c>
      <c r="C1054" s="70" t="s">
        <v>60</v>
      </c>
      <c r="D1054" s="70" t="s">
        <v>478</v>
      </c>
      <c r="E1054" s="70" t="s">
        <v>180</v>
      </c>
      <c r="F1054" s="25">
        <v>1000</v>
      </c>
      <c r="G1054" s="25"/>
    </row>
    <row r="1055" spans="1:7" s="12" customFormat="1" ht="102.75" customHeight="1" x14ac:dyDescent="0.25">
      <c r="A1055" s="30" t="s">
        <v>479</v>
      </c>
      <c r="B1055" s="74" t="s">
        <v>11</v>
      </c>
      <c r="C1055" s="74" t="s">
        <v>60</v>
      </c>
      <c r="D1055" s="70" t="s">
        <v>517</v>
      </c>
      <c r="E1055" s="74"/>
      <c r="F1055" s="26">
        <f t="shared" ref="F1055:F1056" si="374">F1056</f>
        <v>3463</v>
      </c>
      <c r="G1055" s="25"/>
    </row>
    <row r="1056" spans="1:7" s="12" customFormat="1" ht="36.75" customHeight="1" x14ac:dyDescent="0.25">
      <c r="A1056" s="30" t="s">
        <v>83</v>
      </c>
      <c r="B1056" s="74" t="s">
        <v>11</v>
      </c>
      <c r="C1056" s="74" t="s">
        <v>60</v>
      </c>
      <c r="D1056" s="70" t="s">
        <v>517</v>
      </c>
      <c r="E1056" s="74" t="s">
        <v>84</v>
      </c>
      <c r="F1056" s="26">
        <f t="shared" si="374"/>
        <v>3463</v>
      </c>
      <c r="G1056" s="25"/>
    </row>
    <row r="1057" spans="1:7" s="12" customFormat="1" ht="49.5" customHeight="1" x14ac:dyDescent="0.25">
      <c r="A1057" s="30" t="s">
        <v>190</v>
      </c>
      <c r="B1057" s="74" t="s">
        <v>11</v>
      </c>
      <c r="C1057" s="74" t="s">
        <v>60</v>
      </c>
      <c r="D1057" s="70" t="s">
        <v>517</v>
      </c>
      <c r="E1057" s="74" t="s">
        <v>180</v>
      </c>
      <c r="F1057" s="25">
        <v>3463</v>
      </c>
      <c r="G1057" s="25"/>
    </row>
    <row r="1058" spans="1:7" s="12" customFormat="1" ht="87.75" customHeight="1" x14ac:dyDescent="0.25">
      <c r="A1058" s="30" t="s">
        <v>543</v>
      </c>
      <c r="B1058" s="70" t="s">
        <v>11</v>
      </c>
      <c r="C1058" s="70" t="s">
        <v>60</v>
      </c>
      <c r="D1058" s="70" t="s">
        <v>549</v>
      </c>
      <c r="E1058" s="70"/>
      <c r="F1058" s="25">
        <f t="shared" ref="F1058:G1059" si="375">F1059</f>
        <v>2000</v>
      </c>
      <c r="G1058" s="25">
        <f t="shared" si="375"/>
        <v>0</v>
      </c>
    </row>
    <row r="1059" spans="1:7" s="12" customFormat="1" ht="41.25" customHeight="1" x14ac:dyDescent="0.25">
      <c r="A1059" s="62" t="s">
        <v>83</v>
      </c>
      <c r="B1059" s="70" t="s">
        <v>11</v>
      </c>
      <c r="C1059" s="70" t="s">
        <v>60</v>
      </c>
      <c r="D1059" s="70" t="s">
        <v>549</v>
      </c>
      <c r="E1059" s="70" t="s">
        <v>84</v>
      </c>
      <c r="F1059" s="25">
        <f t="shared" si="375"/>
        <v>2000</v>
      </c>
      <c r="G1059" s="25">
        <f t="shared" si="375"/>
        <v>0</v>
      </c>
    </row>
    <row r="1060" spans="1:7" s="12" customFormat="1" ht="49.5" x14ac:dyDescent="0.25">
      <c r="A1060" s="30" t="s">
        <v>190</v>
      </c>
      <c r="B1060" s="70" t="s">
        <v>11</v>
      </c>
      <c r="C1060" s="70" t="s">
        <v>60</v>
      </c>
      <c r="D1060" s="70" t="s">
        <v>549</v>
      </c>
      <c r="E1060" s="70" t="s">
        <v>180</v>
      </c>
      <c r="F1060" s="25">
        <v>2000</v>
      </c>
      <c r="G1060" s="25"/>
    </row>
    <row r="1061" spans="1:7" s="12" customFormat="1" ht="115.5" x14ac:dyDescent="0.25">
      <c r="A1061" s="30" t="s">
        <v>686</v>
      </c>
      <c r="B1061" s="74" t="s">
        <v>11</v>
      </c>
      <c r="C1061" s="74" t="s">
        <v>60</v>
      </c>
      <c r="D1061" s="70" t="s">
        <v>687</v>
      </c>
      <c r="E1061" s="74"/>
      <c r="F1061" s="25">
        <f>F1062</f>
        <v>700</v>
      </c>
      <c r="G1061" s="25"/>
    </row>
    <row r="1062" spans="1:7" s="12" customFormat="1" ht="49.5" x14ac:dyDescent="0.25">
      <c r="A1062" s="30" t="s">
        <v>83</v>
      </c>
      <c r="B1062" s="74" t="s">
        <v>11</v>
      </c>
      <c r="C1062" s="74" t="s">
        <v>60</v>
      </c>
      <c r="D1062" s="70" t="s">
        <v>687</v>
      </c>
      <c r="E1062" s="74" t="s">
        <v>84</v>
      </c>
      <c r="F1062" s="25">
        <f>F1063</f>
        <v>700</v>
      </c>
      <c r="G1062" s="25"/>
    </row>
    <row r="1063" spans="1:7" s="12" customFormat="1" ht="49.5" x14ac:dyDescent="0.25">
      <c r="A1063" s="30" t="s">
        <v>190</v>
      </c>
      <c r="B1063" s="74" t="s">
        <v>11</v>
      </c>
      <c r="C1063" s="74" t="s">
        <v>60</v>
      </c>
      <c r="D1063" s="70" t="s">
        <v>687</v>
      </c>
      <c r="E1063" s="74" t="s">
        <v>180</v>
      </c>
      <c r="F1063" s="25">
        <v>700</v>
      </c>
      <c r="G1063" s="25"/>
    </row>
    <row r="1064" spans="1:7" s="12" customFormat="1" ht="15.75" customHeight="1" x14ac:dyDescent="0.25">
      <c r="A1064" s="30"/>
      <c r="B1064" s="24"/>
      <c r="C1064" s="24"/>
      <c r="D1064" s="29"/>
      <c r="E1064" s="24"/>
      <c r="F1064" s="42"/>
      <c r="G1064" s="42"/>
    </row>
    <row r="1065" spans="1:7" s="12" customFormat="1" ht="24" customHeight="1" x14ac:dyDescent="0.3">
      <c r="A1065" s="47" t="s">
        <v>74</v>
      </c>
      <c r="B1065" s="19" t="s">
        <v>75</v>
      </c>
      <c r="C1065" s="19"/>
      <c r="D1065" s="29"/>
      <c r="E1065" s="24"/>
      <c r="F1065" s="21">
        <f t="shared" ref="F1065:G1065" si="376">F1067+F1091</f>
        <v>29632</v>
      </c>
      <c r="G1065" s="21">
        <f t="shared" si="376"/>
        <v>0</v>
      </c>
    </row>
    <row r="1066" spans="1:7" s="12" customFormat="1" ht="15.75" customHeight="1" x14ac:dyDescent="0.3">
      <c r="A1066" s="47"/>
      <c r="B1066" s="19"/>
      <c r="C1066" s="19"/>
      <c r="D1066" s="29"/>
      <c r="E1066" s="24"/>
      <c r="F1066" s="42"/>
      <c r="G1066" s="42"/>
    </row>
    <row r="1067" spans="1:7" s="12" customFormat="1" ht="26.25" customHeight="1" x14ac:dyDescent="0.3">
      <c r="A1067" s="56" t="s">
        <v>76</v>
      </c>
      <c r="B1067" s="22" t="s">
        <v>57</v>
      </c>
      <c r="C1067" s="22" t="s">
        <v>50</v>
      </c>
      <c r="D1067" s="29"/>
      <c r="E1067" s="24"/>
      <c r="F1067" s="23">
        <f>F1068+F1085+F1080</f>
        <v>18203</v>
      </c>
      <c r="G1067" s="23">
        <f>G1068+G1085+G1080</f>
        <v>0</v>
      </c>
    </row>
    <row r="1068" spans="1:7" s="12" customFormat="1" ht="49.5" x14ac:dyDescent="0.25">
      <c r="A1068" s="59" t="s">
        <v>462</v>
      </c>
      <c r="B1068" s="70" t="s">
        <v>57</v>
      </c>
      <c r="C1068" s="70" t="s">
        <v>50</v>
      </c>
      <c r="D1068" s="70" t="s">
        <v>257</v>
      </c>
      <c r="E1068" s="24"/>
      <c r="F1068" s="25">
        <f t="shared" ref="F1068:G1068" si="377">F1069+F1073</f>
        <v>18185</v>
      </c>
      <c r="G1068" s="25">
        <f t="shared" si="377"/>
        <v>0</v>
      </c>
    </row>
    <row r="1069" spans="1:7" s="12" customFormat="1" ht="33" customHeight="1" x14ac:dyDescent="0.25">
      <c r="A1069" s="72" t="s">
        <v>212</v>
      </c>
      <c r="B1069" s="70" t="s">
        <v>57</v>
      </c>
      <c r="C1069" s="70" t="s">
        <v>50</v>
      </c>
      <c r="D1069" s="70" t="s">
        <v>258</v>
      </c>
      <c r="E1069" s="70"/>
      <c r="F1069" s="25">
        <f t="shared" ref="F1069:G1071" si="378">F1070</f>
        <v>18058</v>
      </c>
      <c r="G1069" s="25">
        <f t="shared" si="378"/>
        <v>0</v>
      </c>
    </row>
    <row r="1070" spans="1:7" s="12" customFormat="1" ht="33" x14ac:dyDescent="0.25">
      <c r="A1070" s="62" t="s">
        <v>135</v>
      </c>
      <c r="B1070" s="70" t="s">
        <v>57</v>
      </c>
      <c r="C1070" s="70" t="s">
        <v>50</v>
      </c>
      <c r="D1070" s="70" t="s">
        <v>264</v>
      </c>
      <c r="E1070" s="70"/>
      <c r="F1070" s="25">
        <f t="shared" si="378"/>
        <v>18058</v>
      </c>
      <c r="G1070" s="25">
        <f t="shared" si="378"/>
        <v>0</v>
      </c>
    </row>
    <row r="1071" spans="1:7" s="12" customFormat="1" ht="36.75" customHeight="1" x14ac:dyDescent="0.25">
      <c r="A1071" s="62" t="s">
        <v>83</v>
      </c>
      <c r="B1071" s="70" t="s">
        <v>57</v>
      </c>
      <c r="C1071" s="70" t="s">
        <v>50</v>
      </c>
      <c r="D1071" s="70" t="s">
        <v>264</v>
      </c>
      <c r="E1071" s="70">
        <v>600</v>
      </c>
      <c r="F1071" s="25">
        <f t="shared" si="378"/>
        <v>18058</v>
      </c>
      <c r="G1071" s="25">
        <f t="shared" si="378"/>
        <v>0</v>
      </c>
    </row>
    <row r="1072" spans="1:7" s="12" customFormat="1" ht="21" customHeight="1" x14ac:dyDescent="0.25">
      <c r="A1072" s="30" t="s">
        <v>175</v>
      </c>
      <c r="B1072" s="70" t="s">
        <v>57</v>
      </c>
      <c r="C1072" s="70" t="s">
        <v>50</v>
      </c>
      <c r="D1072" s="70" t="s">
        <v>264</v>
      </c>
      <c r="E1072" s="70" t="s">
        <v>174</v>
      </c>
      <c r="F1072" s="25">
        <f>15331+2727</f>
        <v>18058</v>
      </c>
      <c r="G1072" s="25"/>
    </row>
    <row r="1073" spans="1:7" s="12" customFormat="1" ht="19.5" customHeight="1" x14ac:dyDescent="0.25">
      <c r="A1073" s="62" t="s">
        <v>78</v>
      </c>
      <c r="B1073" s="70" t="s">
        <v>57</v>
      </c>
      <c r="C1073" s="70" t="s">
        <v>50</v>
      </c>
      <c r="D1073" s="70" t="s">
        <v>260</v>
      </c>
      <c r="E1073" s="70"/>
      <c r="F1073" s="25">
        <f t="shared" ref="F1073:G1073" si="379">F1074+F1077</f>
        <v>127</v>
      </c>
      <c r="G1073" s="25">
        <f t="shared" si="379"/>
        <v>0</v>
      </c>
    </row>
    <row r="1074" spans="1:7" s="12" customFormat="1" ht="34.5" customHeight="1" x14ac:dyDescent="0.25">
      <c r="A1074" s="62" t="s">
        <v>134</v>
      </c>
      <c r="B1074" s="70" t="s">
        <v>57</v>
      </c>
      <c r="C1074" s="70" t="s">
        <v>50</v>
      </c>
      <c r="D1074" s="70" t="s">
        <v>265</v>
      </c>
      <c r="E1074" s="70"/>
      <c r="F1074" s="25">
        <f t="shared" ref="F1074:G1075" si="380">F1075</f>
        <v>21</v>
      </c>
      <c r="G1074" s="25">
        <f t="shared" si="380"/>
        <v>0</v>
      </c>
    </row>
    <row r="1075" spans="1:7" s="12" customFormat="1" ht="36.75" customHeight="1" x14ac:dyDescent="0.25">
      <c r="A1075" s="62" t="s">
        <v>83</v>
      </c>
      <c r="B1075" s="70" t="s">
        <v>57</v>
      </c>
      <c r="C1075" s="70" t="s">
        <v>50</v>
      </c>
      <c r="D1075" s="70" t="s">
        <v>265</v>
      </c>
      <c r="E1075" s="70">
        <v>600</v>
      </c>
      <c r="F1075" s="25">
        <f t="shared" si="380"/>
        <v>21</v>
      </c>
      <c r="G1075" s="25">
        <f t="shared" si="380"/>
        <v>0</v>
      </c>
    </row>
    <row r="1076" spans="1:7" s="12" customFormat="1" ht="22.5" customHeight="1" x14ac:dyDescent="0.25">
      <c r="A1076" s="30" t="s">
        <v>175</v>
      </c>
      <c r="B1076" s="70" t="s">
        <v>57</v>
      </c>
      <c r="C1076" s="70" t="s">
        <v>50</v>
      </c>
      <c r="D1076" s="70" t="s">
        <v>265</v>
      </c>
      <c r="E1076" s="70" t="s">
        <v>174</v>
      </c>
      <c r="F1076" s="25">
        <v>21</v>
      </c>
      <c r="G1076" s="25"/>
    </row>
    <row r="1077" spans="1:7" s="12" customFormat="1" ht="50.25" customHeight="1" x14ac:dyDescent="0.25">
      <c r="A1077" s="30" t="s">
        <v>266</v>
      </c>
      <c r="B1077" s="70" t="s">
        <v>57</v>
      </c>
      <c r="C1077" s="70" t="s">
        <v>50</v>
      </c>
      <c r="D1077" s="70" t="s">
        <v>420</v>
      </c>
      <c r="E1077" s="70"/>
      <c r="F1077" s="25">
        <f t="shared" ref="F1077:G1078" si="381">F1078</f>
        <v>106</v>
      </c>
      <c r="G1077" s="25">
        <f t="shared" si="381"/>
        <v>0</v>
      </c>
    </row>
    <row r="1078" spans="1:7" s="12" customFormat="1" ht="38.25" customHeight="1" x14ac:dyDescent="0.25">
      <c r="A1078" s="30" t="s">
        <v>425</v>
      </c>
      <c r="B1078" s="70" t="s">
        <v>57</v>
      </c>
      <c r="C1078" s="70" t="s">
        <v>50</v>
      </c>
      <c r="D1078" s="70" t="s">
        <v>420</v>
      </c>
      <c r="E1078" s="70" t="s">
        <v>80</v>
      </c>
      <c r="F1078" s="25">
        <f t="shared" si="381"/>
        <v>106</v>
      </c>
      <c r="G1078" s="25">
        <f t="shared" si="381"/>
        <v>0</v>
      </c>
    </row>
    <row r="1079" spans="1:7" s="12" customFormat="1" ht="39" customHeight="1" x14ac:dyDescent="0.25">
      <c r="A1079" s="62" t="s">
        <v>167</v>
      </c>
      <c r="B1079" s="70" t="s">
        <v>57</v>
      </c>
      <c r="C1079" s="70" t="s">
        <v>50</v>
      </c>
      <c r="D1079" s="70" t="s">
        <v>420</v>
      </c>
      <c r="E1079" s="70" t="s">
        <v>166</v>
      </c>
      <c r="F1079" s="25">
        <v>106</v>
      </c>
      <c r="G1079" s="25"/>
    </row>
    <row r="1080" spans="1:7" s="12" customFormat="1" ht="99" x14ac:dyDescent="0.25">
      <c r="A1080" s="30" t="s">
        <v>202</v>
      </c>
      <c r="B1080" s="70" t="s">
        <v>57</v>
      </c>
      <c r="C1080" s="70" t="s">
        <v>50</v>
      </c>
      <c r="D1080" s="70" t="s">
        <v>287</v>
      </c>
      <c r="E1080" s="70"/>
      <c r="F1080" s="25">
        <f>F1081</f>
        <v>18</v>
      </c>
      <c r="G1080" s="25"/>
    </row>
    <row r="1081" spans="1:7" s="12" customFormat="1" ht="23.25" customHeight="1" x14ac:dyDescent="0.25">
      <c r="A1081" s="30" t="s">
        <v>78</v>
      </c>
      <c r="B1081" s="70" t="s">
        <v>57</v>
      </c>
      <c r="C1081" s="70" t="s">
        <v>50</v>
      </c>
      <c r="D1081" s="70" t="s">
        <v>288</v>
      </c>
      <c r="E1081" s="70"/>
      <c r="F1081" s="25">
        <f>F1082</f>
        <v>18</v>
      </c>
      <c r="G1081" s="25"/>
    </row>
    <row r="1082" spans="1:7" s="12" customFormat="1" ht="39" customHeight="1" x14ac:dyDescent="0.25">
      <c r="A1082" s="62" t="s">
        <v>134</v>
      </c>
      <c r="B1082" s="70" t="s">
        <v>57</v>
      </c>
      <c r="C1082" s="70" t="s">
        <v>50</v>
      </c>
      <c r="D1082" s="70" t="s">
        <v>670</v>
      </c>
      <c r="E1082" s="70"/>
      <c r="F1082" s="25">
        <f t="shared" ref="F1082:G1083" si="382">F1083</f>
        <v>18</v>
      </c>
      <c r="G1082" s="25">
        <f t="shared" si="382"/>
        <v>0</v>
      </c>
    </row>
    <row r="1083" spans="1:7" s="12" customFormat="1" ht="39" customHeight="1" x14ac:dyDescent="0.25">
      <c r="A1083" s="62" t="s">
        <v>83</v>
      </c>
      <c r="B1083" s="70" t="s">
        <v>57</v>
      </c>
      <c r="C1083" s="70" t="s">
        <v>50</v>
      </c>
      <c r="D1083" s="70" t="s">
        <v>670</v>
      </c>
      <c r="E1083" s="70">
        <v>600</v>
      </c>
      <c r="F1083" s="25">
        <f t="shared" si="382"/>
        <v>18</v>
      </c>
      <c r="G1083" s="25">
        <f t="shared" si="382"/>
        <v>0</v>
      </c>
    </row>
    <row r="1084" spans="1:7" s="12" customFormat="1" ht="39" customHeight="1" x14ac:dyDescent="0.25">
      <c r="A1084" s="30" t="s">
        <v>175</v>
      </c>
      <c r="B1084" s="70" t="s">
        <v>57</v>
      </c>
      <c r="C1084" s="70" t="s">
        <v>50</v>
      </c>
      <c r="D1084" s="70" t="s">
        <v>670</v>
      </c>
      <c r="E1084" s="70" t="s">
        <v>174</v>
      </c>
      <c r="F1084" s="25">
        <v>18</v>
      </c>
      <c r="G1084" s="25"/>
    </row>
    <row r="1085" spans="1:7" s="12" customFormat="1" ht="71.25" hidden="1" customHeight="1" x14ac:dyDescent="0.25">
      <c r="A1085" s="62" t="s">
        <v>521</v>
      </c>
      <c r="B1085" s="70" t="s">
        <v>57</v>
      </c>
      <c r="C1085" s="70" t="s">
        <v>50</v>
      </c>
      <c r="D1085" s="70" t="s">
        <v>269</v>
      </c>
      <c r="E1085" s="70"/>
      <c r="F1085" s="25">
        <f t="shared" ref="F1085:G1088" si="383">F1086</f>
        <v>0</v>
      </c>
      <c r="G1085" s="25">
        <f t="shared" si="383"/>
        <v>0</v>
      </c>
    </row>
    <row r="1086" spans="1:7" s="12" customFormat="1" ht="23.25" hidden="1" customHeight="1" x14ac:dyDescent="0.25">
      <c r="A1086" s="30" t="s">
        <v>203</v>
      </c>
      <c r="B1086" s="70" t="s">
        <v>57</v>
      </c>
      <c r="C1086" s="70" t="s">
        <v>50</v>
      </c>
      <c r="D1086" s="70" t="s">
        <v>267</v>
      </c>
      <c r="E1086" s="70"/>
      <c r="F1086" s="25">
        <f t="shared" si="383"/>
        <v>0</v>
      </c>
      <c r="G1086" s="25">
        <f t="shared" si="383"/>
        <v>0</v>
      </c>
    </row>
    <row r="1087" spans="1:7" s="12" customFormat="1" ht="38.25" hidden="1" customHeight="1" x14ac:dyDescent="0.25">
      <c r="A1087" s="62" t="s">
        <v>209</v>
      </c>
      <c r="B1087" s="70" t="s">
        <v>57</v>
      </c>
      <c r="C1087" s="70" t="s">
        <v>50</v>
      </c>
      <c r="D1087" s="70" t="s">
        <v>268</v>
      </c>
      <c r="E1087" s="70"/>
      <c r="F1087" s="25">
        <f t="shared" si="383"/>
        <v>0</v>
      </c>
      <c r="G1087" s="25">
        <f t="shared" si="383"/>
        <v>0</v>
      </c>
    </row>
    <row r="1088" spans="1:7" s="12" customFormat="1" ht="36.75" hidden="1" customHeight="1" x14ac:dyDescent="0.25">
      <c r="A1088" s="62" t="s">
        <v>83</v>
      </c>
      <c r="B1088" s="70" t="s">
        <v>57</v>
      </c>
      <c r="C1088" s="70" t="s">
        <v>50</v>
      </c>
      <c r="D1088" s="70" t="s">
        <v>268</v>
      </c>
      <c r="E1088" s="70">
        <v>600</v>
      </c>
      <c r="F1088" s="25">
        <f t="shared" si="383"/>
        <v>0</v>
      </c>
      <c r="G1088" s="25">
        <f t="shared" si="383"/>
        <v>0</v>
      </c>
    </row>
    <row r="1089" spans="1:7" s="12" customFormat="1" ht="49.5" hidden="1" x14ac:dyDescent="0.25">
      <c r="A1089" s="62" t="s">
        <v>197</v>
      </c>
      <c r="B1089" s="70" t="s">
        <v>57</v>
      </c>
      <c r="C1089" s="70" t="s">
        <v>50</v>
      </c>
      <c r="D1089" s="70" t="s">
        <v>268</v>
      </c>
      <c r="E1089" s="70" t="s">
        <v>180</v>
      </c>
      <c r="F1089" s="25"/>
      <c r="G1089" s="25"/>
    </row>
    <row r="1090" spans="1:7" s="12" customFormat="1" ht="17.25" customHeight="1" x14ac:dyDescent="0.3">
      <c r="A1090" s="56"/>
      <c r="B1090" s="22"/>
      <c r="C1090" s="22"/>
      <c r="D1090" s="29"/>
      <c r="E1090" s="24"/>
      <c r="F1090" s="42"/>
      <c r="G1090" s="42"/>
    </row>
    <row r="1091" spans="1:7" s="12" customFormat="1" ht="18.75" x14ac:dyDescent="0.3">
      <c r="A1091" s="56" t="s">
        <v>77</v>
      </c>
      <c r="B1091" s="22" t="s">
        <v>57</v>
      </c>
      <c r="C1091" s="22" t="s">
        <v>51</v>
      </c>
      <c r="D1091" s="29"/>
      <c r="E1091" s="24"/>
      <c r="F1091" s="23">
        <f t="shared" ref="F1091:G1098" si="384">F1092</f>
        <v>11429</v>
      </c>
      <c r="G1091" s="23">
        <f t="shared" si="384"/>
        <v>0</v>
      </c>
    </row>
    <row r="1092" spans="1:7" s="12" customFormat="1" ht="51.75" customHeight="1" x14ac:dyDescent="0.25">
      <c r="A1092" s="59" t="s">
        <v>462</v>
      </c>
      <c r="B1092" s="70" t="s">
        <v>57</v>
      </c>
      <c r="C1092" s="70" t="s">
        <v>51</v>
      </c>
      <c r="D1092" s="70" t="s">
        <v>257</v>
      </c>
      <c r="E1092" s="70"/>
      <c r="F1092" s="25">
        <f t="shared" ref="F1092:G1092" si="385">F1093+F1100</f>
        <v>11429</v>
      </c>
      <c r="G1092" s="25">
        <f t="shared" si="385"/>
        <v>0</v>
      </c>
    </row>
    <row r="1093" spans="1:7" s="12" customFormat="1" ht="21.75" customHeight="1" x14ac:dyDescent="0.25">
      <c r="A1093" s="62" t="s">
        <v>78</v>
      </c>
      <c r="B1093" s="70" t="s">
        <v>57</v>
      </c>
      <c r="C1093" s="70" t="s">
        <v>51</v>
      </c>
      <c r="D1093" s="70" t="s">
        <v>260</v>
      </c>
      <c r="E1093" s="70"/>
      <c r="F1093" s="25">
        <f t="shared" ref="F1093:G1093" si="386">F1097+F1094</f>
        <v>9654</v>
      </c>
      <c r="G1093" s="25">
        <f t="shared" si="386"/>
        <v>0</v>
      </c>
    </row>
    <row r="1094" spans="1:7" s="12" customFormat="1" ht="21.75" customHeight="1" x14ac:dyDescent="0.25">
      <c r="A1094" s="54" t="s">
        <v>85</v>
      </c>
      <c r="B1094" s="24" t="s">
        <v>57</v>
      </c>
      <c r="C1094" s="24" t="s">
        <v>51</v>
      </c>
      <c r="D1094" s="24" t="s">
        <v>665</v>
      </c>
      <c r="E1094" s="24"/>
      <c r="F1094" s="25">
        <f t="shared" ref="F1094:G1094" si="387">F1095</f>
        <v>2391</v>
      </c>
      <c r="G1094" s="25">
        <f t="shared" si="387"/>
        <v>0</v>
      </c>
    </row>
    <row r="1095" spans="1:7" s="12" customFormat="1" ht="38.25" customHeight="1" x14ac:dyDescent="0.25">
      <c r="A1095" s="30" t="s">
        <v>213</v>
      </c>
      <c r="B1095" s="24" t="s">
        <v>57</v>
      </c>
      <c r="C1095" s="24" t="s">
        <v>51</v>
      </c>
      <c r="D1095" s="24" t="s">
        <v>665</v>
      </c>
      <c r="E1095" s="24" t="s">
        <v>86</v>
      </c>
      <c r="F1095" s="25">
        <f t="shared" ref="F1095" si="388">F1096</f>
        <v>2391</v>
      </c>
      <c r="G1095" s="25">
        <f t="shared" ref="G1095" si="389">G1096</f>
        <v>0</v>
      </c>
    </row>
    <row r="1096" spans="1:7" s="12" customFormat="1" ht="21.75" customHeight="1" x14ac:dyDescent="0.25">
      <c r="A1096" s="72" t="s">
        <v>85</v>
      </c>
      <c r="B1096" s="24" t="s">
        <v>57</v>
      </c>
      <c r="C1096" s="24" t="s">
        <v>51</v>
      </c>
      <c r="D1096" s="24" t="s">
        <v>665</v>
      </c>
      <c r="E1096" s="24" t="s">
        <v>192</v>
      </c>
      <c r="F1096" s="25">
        <v>2391</v>
      </c>
      <c r="G1096" s="25"/>
    </row>
    <row r="1097" spans="1:7" s="12" customFormat="1" ht="35.25" customHeight="1" x14ac:dyDescent="0.25">
      <c r="A1097" s="62" t="s">
        <v>134</v>
      </c>
      <c r="B1097" s="70" t="s">
        <v>57</v>
      </c>
      <c r="C1097" s="70" t="s">
        <v>51</v>
      </c>
      <c r="D1097" s="70" t="s">
        <v>265</v>
      </c>
      <c r="E1097" s="70"/>
      <c r="F1097" s="25">
        <f t="shared" si="384"/>
        <v>7263</v>
      </c>
      <c r="G1097" s="25">
        <f t="shared" si="384"/>
        <v>0</v>
      </c>
    </row>
    <row r="1098" spans="1:7" s="12" customFormat="1" ht="39.75" customHeight="1" x14ac:dyDescent="0.25">
      <c r="A1098" s="62" t="s">
        <v>83</v>
      </c>
      <c r="B1098" s="70" t="s">
        <v>57</v>
      </c>
      <c r="C1098" s="70" t="s">
        <v>51</v>
      </c>
      <c r="D1098" s="70" t="s">
        <v>265</v>
      </c>
      <c r="E1098" s="70">
        <v>600</v>
      </c>
      <c r="F1098" s="25">
        <f t="shared" si="384"/>
        <v>7263</v>
      </c>
      <c r="G1098" s="25">
        <f t="shared" si="384"/>
        <v>0</v>
      </c>
    </row>
    <row r="1099" spans="1:7" s="12" customFormat="1" ht="20.25" customHeight="1" x14ac:dyDescent="0.25">
      <c r="A1099" s="30" t="s">
        <v>175</v>
      </c>
      <c r="B1099" s="70" t="s">
        <v>57</v>
      </c>
      <c r="C1099" s="70" t="s">
        <v>51</v>
      </c>
      <c r="D1099" s="70" t="s">
        <v>265</v>
      </c>
      <c r="E1099" s="70" t="s">
        <v>174</v>
      </c>
      <c r="F1099" s="25">
        <f>6526+737</f>
        <v>7263</v>
      </c>
      <c r="G1099" s="25"/>
    </row>
    <row r="1100" spans="1:7" s="12" customFormat="1" ht="108.75" customHeight="1" x14ac:dyDescent="0.25">
      <c r="A1100" s="30" t="s">
        <v>666</v>
      </c>
      <c r="B1100" s="24" t="s">
        <v>57</v>
      </c>
      <c r="C1100" s="24" t="s">
        <v>51</v>
      </c>
      <c r="D1100" s="24" t="s">
        <v>667</v>
      </c>
      <c r="E1100" s="103"/>
      <c r="F1100" s="25">
        <f t="shared" ref="F1100:G1101" si="390">F1101</f>
        <v>1775</v>
      </c>
      <c r="G1100" s="25">
        <f t="shared" si="390"/>
        <v>0</v>
      </c>
    </row>
    <row r="1101" spans="1:7" s="12" customFormat="1" ht="40.5" customHeight="1" x14ac:dyDescent="0.25">
      <c r="A1101" s="30" t="s">
        <v>213</v>
      </c>
      <c r="B1101" s="24" t="s">
        <v>57</v>
      </c>
      <c r="C1101" s="24" t="s">
        <v>51</v>
      </c>
      <c r="D1101" s="24" t="s">
        <v>667</v>
      </c>
      <c r="E1101" s="70">
        <v>400</v>
      </c>
      <c r="F1101" s="25">
        <f t="shared" si="390"/>
        <v>1775</v>
      </c>
      <c r="G1101" s="25">
        <f t="shared" si="390"/>
        <v>0</v>
      </c>
    </row>
    <row r="1102" spans="1:7" s="12" customFormat="1" ht="20.25" customHeight="1" x14ac:dyDescent="0.25">
      <c r="A1102" s="30" t="s">
        <v>85</v>
      </c>
      <c r="B1102" s="24" t="s">
        <v>57</v>
      </c>
      <c r="C1102" s="24" t="s">
        <v>51</v>
      </c>
      <c r="D1102" s="24" t="s">
        <v>667</v>
      </c>
      <c r="E1102" s="70">
        <v>410</v>
      </c>
      <c r="F1102" s="25">
        <v>1775</v>
      </c>
      <c r="G1102" s="25"/>
    </row>
    <row r="1103" spans="1:7" s="12" customFormat="1" ht="15.75" customHeight="1" x14ac:dyDescent="0.3">
      <c r="A1103" s="56"/>
      <c r="B1103" s="22"/>
      <c r="C1103" s="22"/>
      <c r="D1103" s="29"/>
      <c r="E1103" s="24"/>
      <c r="F1103" s="42"/>
      <c r="G1103" s="42"/>
    </row>
    <row r="1104" spans="1:7" s="12" customFormat="1" ht="40.5" x14ac:dyDescent="0.3">
      <c r="A1104" s="47" t="s">
        <v>0</v>
      </c>
      <c r="B1104" s="19" t="s">
        <v>1</v>
      </c>
      <c r="C1104" s="19"/>
      <c r="D1104" s="29"/>
      <c r="E1104" s="24"/>
      <c r="F1104" s="21">
        <f t="shared" ref="F1104:G1104" si="391">F1106</f>
        <v>8548</v>
      </c>
      <c r="G1104" s="21">
        <f t="shared" si="391"/>
        <v>0</v>
      </c>
    </row>
    <row r="1105" spans="1:8" s="12" customFormat="1" ht="16.5" customHeight="1" x14ac:dyDescent="0.3">
      <c r="A1105" s="47"/>
      <c r="B1105" s="19"/>
      <c r="C1105" s="19"/>
      <c r="D1105" s="29"/>
      <c r="E1105" s="24"/>
      <c r="F1105" s="42"/>
      <c r="G1105" s="42"/>
    </row>
    <row r="1106" spans="1:8" s="12" customFormat="1" ht="37.5" x14ac:dyDescent="0.3">
      <c r="A1106" s="56" t="s">
        <v>2</v>
      </c>
      <c r="B1106" s="22" t="s">
        <v>58</v>
      </c>
      <c r="C1106" s="22" t="s">
        <v>55</v>
      </c>
      <c r="D1106" s="29"/>
      <c r="E1106" s="24"/>
      <c r="F1106" s="23">
        <f t="shared" ref="F1106:G1110" si="392">F1107</f>
        <v>8548</v>
      </c>
      <c r="G1106" s="23">
        <f t="shared" si="392"/>
        <v>0</v>
      </c>
    </row>
    <row r="1107" spans="1:8" s="12" customFormat="1" ht="59.25" customHeight="1" x14ac:dyDescent="0.3">
      <c r="A1107" s="30" t="s">
        <v>444</v>
      </c>
      <c r="B1107" s="24" t="s">
        <v>58</v>
      </c>
      <c r="C1107" s="24" t="s">
        <v>55</v>
      </c>
      <c r="D1107" s="58" t="s">
        <v>237</v>
      </c>
      <c r="E1107" s="24"/>
      <c r="F1107" s="25">
        <f t="shared" si="392"/>
        <v>8548</v>
      </c>
      <c r="G1107" s="25">
        <f t="shared" si="392"/>
        <v>0</v>
      </c>
    </row>
    <row r="1108" spans="1:8" s="12" customFormat="1" ht="36" customHeight="1" x14ac:dyDescent="0.25">
      <c r="A1108" s="72" t="s">
        <v>212</v>
      </c>
      <c r="B1108" s="24" t="s">
        <v>58</v>
      </c>
      <c r="C1108" s="24" t="s">
        <v>55</v>
      </c>
      <c r="D1108" s="58" t="s">
        <v>528</v>
      </c>
      <c r="E1108" s="24"/>
      <c r="F1108" s="25">
        <f t="shared" si="392"/>
        <v>8548</v>
      </c>
      <c r="G1108" s="25">
        <f t="shared" si="392"/>
        <v>0</v>
      </c>
    </row>
    <row r="1109" spans="1:8" s="12" customFormat="1" ht="33" x14ac:dyDescent="0.25">
      <c r="A1109" s="30" t="s">
        <v>118</v>
      </c>
      <c r="B1109" s="24" t="s">
        <v>58</v>
      </c>
      <c r="C1109" s="24" t="s">
        <v>55</v>
      </c>
      <c r="D1109" s="26" t="s">
        <v>529</v>
      </c>
      <c r="E1109" s="28"/>
      <c r="F1109" s="25">
        <f t="shared" si="392"/>
        <v>8548</v>
      </c>
      <c r="G1109" s="25">
        <f t="shared" si="392"/>
        <v>0</v>
      </c>
    </row>
    <row r="1110" spans="1:8" s="12" customFormat="1" ht="36.75" customHeight="1" x14ac:dyDescent="0.25">
      <c r="A1110" s="30" t="s">
        <v>83</v>
      </c>
      <c r="B1110" s="24" t="s">
        <v>58</v>
      </c>
      <c r="C1110" s="24" t="s">
        <v>55</v>
      </c>
      <c r="D1110" s="26" t="s">
        <v>529</v>
      </c>
      <c r="E1110" s="24" t="s">
        <v>84</v>
      </c>
      <c r="F1110" s="25">
        <f t="shared" si="392"/>
        <v>8548</v>
      </c>
      <c r="G1110" s="25">
        <f t="shared" si="392"/>
        <v>0</v>
      </c>
    </row>
    <row r="1111" spans="1:8" s="12" customFormat="1" ht="22.5" customHeight="1" x14ac:dyDescent="0.25">
      <c r="A1111" s="30" t="s">
        <v>175</v>
      </c>
      <c r="B1111" s="24" t="s">
        <v>58</v>
      </c>
      <c r="C1111" s="24" t="s">
        <v>55</v>
      </c>
      <c r="D1111" s="26" t="s">
        <v>529</v>
      </c>
      <c r="E1111" s="24" t="s">
        <v>174</v>
      </c>
      <c r="F1111" s="25">
        <f>8291+257</f>
        <v>8548</v>
      </c>
      <c r="G1111" s="25"/>
    </row>
    <row r="1112" spans="1:8" s="12" customFormat="1" ht="19.5" customHeight="1" x14ac:dyDescent="0.3">
      <c r="A1112" s="30"/>
      <c r="B1112" s="22"/>
      <c r="C1112" s="22"/>
      <c r="D1112" s="29"/>
      <c r="E1112" s="24"/>
      <c r="F1112" s="42"/>
      <c r="G1112" s="42"/>
    </row>
    <row r="1113" spans="1:8" s="12" customFormat="1" ht="66" customHeight="1" x14ac:dyDescent="0.3">
      <c r="A1113" s="47" t="s">
        <v>3</v>
      </c>
      <c r="B1113" s="19" t="s">
        <v>4</v>
      </c>
      <c r="C1113" s="24"/>
      <c r="D1113" s="29"/>
      <c r="E1113" s="24"/>
      <c r="F1113" s="21">
        <f t="shared" ref="F1113:G1113" si="393">F1115</f>
        <v>510432</v>
      </c>
      <c r="G1113" s="21">
        <f t="shared" si="393"/>
        <v>112913</v>
      </c>
      <c r="H1113" s="115">
        <f>F1113-G1113</f>
        <v>397519</v>
      </c>
    </row>
    <row r="1114" spans="1:8" s="12" customFormat="1" ht="17.25" customHeight="1" x14ac:dyDescent="0.3">
      <c r="A1114" s="47"/>
      <c r="B1114" s="19"/>
      <c r="C1114" s="24"/>
      <c r="D1114" s="29"/>
      <c r="E1114" s="24"/>
      <c r="F1114" s="42"/>
      <c r="G1114" s="42"/>
    </row>
    <row r="1115" spans="1:8" s="12" customFormat="1" ht="37.5" x14ac:dyDescent="0.3">
      <c r="A1115" s="56" t="s">
        <v>148</v>
      </c>
      <c r="B1115" s="22" t="s">
        <v>73</v>
      </c>
      <c r="C1115" s="22" t="s">
        <v>50</v>
      </c>
      <c r="D1115" s="61"/>
      <c r="E1115" s="22"/>
      <c r="F1115" s="23">
        <f t="shared" ref="F1115:G1115" si="394">F1116</f>
        <v>510432</v>
      </c>
      <c r="G1115" s="23">
        <f t="shared" si="394"/>
        <v>112913</v>
      </c>
    </row>
    <row r="1116" spans="1:8" s="12" customFormat="1" ht="16.5" x14ac:dyDescent="0.25">
      <c r="A1116" s="30" t="s">
        <v>81</v>
      </c>
      <c r="B1116" s="24" t="s">
        <v>73</v>
      </c>
      <c r="C1116" s="24" t="s">
        <v>50</v>
      </c>
      <c r="D1116" s="58" t="s">
        <v>241</v>
      </c>
      <c r="E1116" s="28"/>
      <c r="F1116" s="25">
        <f t="shared" ref="F1116:G1116" si="395">F1117+F1120+F1124</f>
        <v>510432</v>
      </c>
      <c r="G1116" s="25">
        <f t="shared" si="395"/>
        <v>112913</v>
      </c>
    </row>
    <row r="1117" spans="1:8" s="12" customFormat="1" ht="35.25" customHeight="1" x14ac:dyDescent="0.25">
      <c r="A1117" s="30" t="s">
        <v>130</v>
      </c>
      <c r="B1117" s="24" t="s">
        <v>73</v>
      </c>
      <c r="C1117" s="24" t="s">
        <v>50</v>
      </c>
      <c r="D1117" s="58" t="s">
        <v>354</v>
      </c>
      <c r="E1117" s="24"/>
      <c r="F1117" s="25">
        <f t="shared" ref="F1117:G1118" si="396">F1118</f>
        <v>397519</v>
      </c>
      <c r="G1117" s="25">
        <f t="shared" si="396"/>
        <v>0</v>
      </c>
    </row>
    <row r="1118" spans="1:8" s="12" customFormat="1" ht="33" customHeight="1" x14ac:dyDescent="0.25">
      <c r="A1118" s="30" t="s">
        <v>131</v>
      </c>
      <c r="B1118" s="24" t="s">
        <v>73</v>
      </c>
      <c r="C1118" s="24" t="s">
        <v>50</v>
      </c>
      <c r="D1118" s="58" t="s">
        <v>354</v>
      </c>
      <c r="E1118" s="24" t="s">
        <v>132</v>
      </c>
      <c r="F1118" s="25">
        <f t="shared" si="396"/>
        <v>397519</v>
      </c>
      <c r="G1118" s="25">
        <f t="shared" si="396"/>
        <v>0</v>
      </c>
    </row>
    <row r="1119" spans="1:8" s="12" customFormat="1" ht="16.5" x14ac:dyDescent="0.25">
      <c r="A1119" s="30" t="s">
        <v>173</v>
      </c>
      <c r="B1119" s="24" t="s">
        <v>73</v>
      </c>
      <c r="C1119" s="24" t="s">
        <v>50</v>
      </c>
      <c r="D1119" s="58" t="s">
        <v>354</v>
      </c>
      <c r="E1119" s="24" t="s">
        <v>172</v>
      </c>
      <c r="F1119" s="25">
        <f>510432-112913</f>
        <v>397519</v>
      </c>
      <c r="G1119" s="25"/>
    </row>
    <row r="1120" spans="1:8" s="12" customFormat="1" ht="33" hidden="1" x14ac:dyDescent="0.25">
      <c r="A1120" s="30" t="s">
        <v>150</v>
      </c>
      <c r="B1120" s="24" t="s">
        <v>73</v>
      </c>
      <c r="C1120" s="24" t="s">
        <v>50</v>
      </c>
      <c r="D1120" s="70" t="s">
        <v>538</v>
      </c>
      <c r="E1120" s="24"/>
      <c r="F1120" s="25">
        <f t="shared" ref="F1120:G1122" si="397">F1121</f>
        <v>0</v>
      </c>
      <c r="G1120" s="25">
        <f t="shared" si="397"/>
        <v>0</v>
      </c>
    </row>
    <row r="1121" spans="1:8" s="12" customFormat="1" ht="48.75" hidden="1" customHeight="1" x14ac:dyDescent="0.25">
      <c r="A1121" s="30" t="s">
        <v>421</v>
      </c>
      <c r="B1121" s="24" t="s">
        <v>73</v>
      </c>
      <c r="C1121" s="24" t="s">
        <v>50</v>
      </c>
      <c r="D1121" s="70" t="s">
        <v>539</v>
      </c>
      <c r="E1121" s="24"/>
      <c r="F1121" s="25">
        <f t="shared" si="397"/>
        <v>0</v>
      </c>
      <c r="G1121" s="25">
        <f t="shared" si="397"/>
        <v>0</v>
      </c>
    </row>
    <row r="1122" spans="1:8" s="12" customFormat="1" ht="33" hidden="1" x14ac:dyDescent="0.25">
      <c r="A1122" s="30" t="s">
        <v>131</v>
      </c>
      <c r="B1122" s="24" t="s">
        <v>73</v>
      </c>
      <c r="C1122" s="24" t="s">
        <v>50</v>
      </c>
      <c r="D1122" s="70" t="s">
        <v>539</v>
      </c>
      <c r="E1122" s="24" t="s">
        <v>132</v>
      </c>
      <c r="F1122" s="25">
        <f t="shared" si="397"/>
        <v>0</v>
      </c>
      <c r="G1122" s="25">
        <f t="shared" si="397"/>
        <v>0</v>
      </c>
    </row>
    <row r="1123" spans="1:8" s="12" customFormat="1" ht="16.5" hidden="1" x14ac:dyDescent="0.25">
      <c r="A1123" s="30" t="s">
        <v>173</v>
      </c>
      <c r="B1123" s="24" t="s">
        <v>73</v>
      </c>
      <c r="C1123" s="24" t="s">
        <v>50</v>
      </c>
      <c r="D1123" s="70" t="s">
        <v>539</v>
      </c>
      <c r="E1123" s="24" t="s">
        <v>172</v>
      </c>
      <c r="F1123" s="25"/>
      <c r="G1123" s="25"/>
    </row>
    <row r="1124" spans="1:8" s="12" customFormat="1" ht="33" x14ac:dyDescent="0.25">
      <c r="A1124" s="30" t="s">
        <v>150</v>
      </c>
      <c r="B1124" s="24" t="s">
        <v>73</v>
      </c>
      <c r="C1124" s="24" t="s">
        <v>50</v>
      </c>
      <c r="D1124" s="70" t="s">
        <v>596</v>
      </c>
      <c r="E1124" s="24"/>
      <c r="F1124" s="25">
        <f t="shared" ref="F1124:G1126" si="398">F1125</f>
        <v>112913</v>
      </c>
      <c r="G1124" s="25">
        <f t="shared" si="398"/>
        <v>112913</v>
      </c>
    </row>
    <row r="1125" spans="1:8" s="12" customFormat="1" ht="49.5" x14ac:dyDescent="0.25">
      <c r="A1125" s="30" t="s">
        <v>421</v>
      </c>
      <c r="B1125" s="24" t="s">
        <v>73</v>
      </c>
      <c r="C1125" s="24" t="s">
        <v>50</v>
      </c>
      <c r="D1125" s="70" t="s">
        <v>597</v>
      </c>
      <c r="E1125" s="24"/>
      <c r="F1125" s="25">
        <f t="shared" si="398"/>
        <v>112913</v>
      </c>
      <c r="G1125" s="25">
        <f t="shared" si="398"/>
        <v>112913</v>
      </c>
    </row>
    <row r="1126" spans="1:8" s="12" customFormat="1" ht="33" x14ac:dyDescent="0.25">
      <c r="A1126" s="30" t="s">
        <v>131</v>
      </c>
      <c r="B1126" s="24" t="s">
        <v>73</v>
      </c>
      <c r="C1126" s="24" t="s">
        <v>50</v>
      </c>
      <c r="D1126" s="70" t="s">
        <v>597</v>
      </c>
      <c r="E1126" s="24" t="s">
        <v>132</v>
      </c>
      <c r="F1126" s="25">
        <f t="shared" si="398"/>
        <v>112913</v>
      </c>
      <c r="G1126" s="25">
        <f t="shared" si="398"/>
        <v>112913</v>
      </c>
    </row>
    <row r="1127" spans="1:8" s="12" customFormat="1" ht="16.5" x14ac:dyDescent="0.25">
      <c r="A1127" s="30" t="s">
        <v>173</v>
      </c>
      <c r="B1127" s="24" t="s">
        <v>73</v>
      </c>
      <c r="C1127" s="24" t="s">
        <v>50</v>
      </c>
      <c r="D1127" s="70" t="s">
        <v>597</v>
      </c>
      <c r="E1127" s="24" t="s">
        <v>172</v>
      </c>
      <c r="F1127" s="25">
        <f>112913</f>
        <v>112913</v>
      </c>
      <c r="G1127" s="25">
        <v>112913</v>
      </c>
    </row>
    <row r="1128" spans="1:8" s="12" customFormat="1" ht="21" customHeight="1" x14ac:dyDescent="0.25">
      <c r="A1128" s="30"/>
      <c r="B1128" s="24"/>
      <c r="C1128" s="24"/>
      <c r="D1128" s="29"/>
      <c r="E1128" s="24"/>
      <c r="F1128" s="42"/>
      <c r="G1128" s="42"/>
    </row>
    <row r="1129" spans="1:8" s="5" customFormat="1" ht="20.25" x14ac:dyDescent="0.3">
      <c r="A1129" s="47" t="s">
        <v>47</v>
      </c>
      <c r="B1129" s="19"/>
      <c r="C1129" s="19"/>
      <c r="D1129" s="20"/>
      <c r="E1129" s="19"/>
      <c r="F1129" s="21">
        <f>F11+F259+F304+F441+F573+F589+F788+F864+F1065+F1104+F1113</f>
        <v>7732150</v>
      </c>
      <c r="G1129" s="21">
        <f>G11+G259+G304+G441+G573+G589+G788+G864+G1065+G1104+G1113</f>
        <v>766011</v>
      </c>
      <c r="H1129" s="114">
        <f>F1129-G1129</f>
        <v>6966139</v>
      </c>
    </row>
    <row r="1130" spans="1:8" x14ac:dyDescent="0.25">
      <c r="B1130" s="46"/>
      <c r="D1130" s="45"/>
      <c r="E1130" s="35"/>
    </row>
    <row r="1131" spans="1:8" x14ac:dyDescent="0.25">
      <c r="A1131" s="44"/>
      <c r="F1131" s="43"/>
      <c r="G1131" s="43"/>
    </row>
    <row r="1133" spans="1:8" x14ac:dyDescent="0.25">
      <c r="A1133" s="13"/>
      <c r="E1133" s="1"/>
    </row>
    <row r="1134" spans="1:8" x14ac:dyDescent="0.25">
      <c r="B1134" s="14"/>
      <c r="C1134" s="14"/>
      <c r="D1134" s="15"/>
      <c r="E1134" s="1"/>
    </row>
    <row r="1135" spans="1:8" x14ac:dyDescent="0.25">
      <c r="E1135" s="1"/>
    </row>
    <row r="1136" spans="1:8" x14ac:dyDescent="0.25">
      <c r="E1136" s="1"/>
    </row>
    <row r="1137" spans="5:5" x14ac:dyDescent="0.25">
      <c r="E1137" s="1"/>
    </row>
    <row r="1138" spans="5:5" x14ac:dyDescent="0.25">
      <c r="E1138" s="1"/>
    </row>
    <row r="1139" spans="5:5" x14ac:dyDescent="0.25">
      <c r="E1139" s="1"/>
    </row>
    <row r="1140" spans="5:5" x14ac:dyDescent="0.25">
      <c r="E1140" s="1"/>
    </row>
    <row r="1141" spans="5:5" x14ac:dyDescent="0.25">
      <c r="E1141" s="1"/>
    </row>
    <row r="1142" spans="5:5" x14ac:dyDescent="0.25">
      <c r="E1142" s="1"/>
    </row>
    <row r="1143" spans="5:5" x14ac:dyDescent="0.25">
      <c r="E1143" s="1"/>
    </row>
    <row r="1144" spans="5:5" x14ac:dyDescent="0.25">
      <c r="E1144" s="1"/>
    </row>
    <row r="1145" spans="5:5" x14ac:dyDescent="0.25">
      <c r="E1145" s="1"/>
    </row>
    <row r="1146" spans="5:5" x14ac:dyDescent="0.25">
      <c r="E1146" s="1"/>
    </row>
    <row r="1147" spans="5:5" x14ac:dyDescent="0.25">
      <c r="E1147" s="1"/>
    </row>
    <row r="1148" spans="5:5" x14ac:dyDescent="0.25">
      <c r="E1148" s="1"/>
    </row>
    <row r="1149" spans="5:5" x14ac:dyDescent="0.25">
      <c r="E1149" s="1"/>
    </row>
    <row r="1150" spans="5:5" x14ac:dyDescent="0.25">
      <c r="E1150" s="1"/>
    </row>
    <row r="1151" spans="5:5" x14ac:dyDescent="0.25">
      <c r="E1151" s="1"/>
    </row>
    <row r="1152" spans="5:5" x14ac:dyDescent="0.25">
      <c r="E1152" s="1"/>
    </row>
    <row r="1153" spans="5:5" x14ac:dyDescent="0.25">
      <c r="E1153" s="1"/>
    </row>
    <row r="1154" spans="5:5" x14ac:dyDescent="0.25">
      <c r="E1154" s="1"/>
    </row>
    <row r="1157" spans="5:5" x14ac:dyDescent="0.25">
      <c r="E1157" s="37"/>
    </row>
    <row r="1158" spans="5:5" x14ac:dyDescent="0.25">
      <c r="E1158" s="35"/>
    </row>
    <row r="1159" spans="5:5" x14ac:dyDescent="0.25">
      <c r="E1159" s="35"/>
    </row>
    <row r="1160" spans="5:5" x14ac:dyDescent="0.25">
      <c r="E1160" s="35"/>
    </row>
    <row r="1161" spans="5:5" x14ac:dyDescent="0.25">
      <c r="E1161" s="35"/>
    </row>
    <row r="1162" spans="5:5" x14ac:dyDescent="0.25">
      <c r="E1162" s="35"/>
    </row>
    <row r="1163" spans="5:5" x14ac:dyDescent="0.25">
      <c r="E1163" s="35"/>
    </row>
    <row r="1164" spans="5:5" x14ac:dyDescent="0.25">
      <c r="E1164" s="35"/>
    </row>
  </sheetData>
  <autoFilter ref="A7:E1129"/>
  <mergeCells count="10">
    <mergeCell ref="A5:G5"/>
    <mergeCell ref="A1:G1"/>
    <mergeCell ref="A2:G2"/>
    <mergeCell ref="A3:G3"/>
    <mergeCell ref="F7:G8"/>
    <mergeCell ref="B7:B9"/>
    <mergeCell ref="D7:D9"/>
    <mergeCell ref="A7:A9"/>
    <mergeCell ref="E7:E9"/>
    <mergeCell ref="C7:C9"/>
  </mergeCells>
  <phoneticPr fontId="0" type="noConversion"/>
  <pageMargins left="0.70866141732283472" right="0.15748031496062992" top="0.43307086614173229" bottom="0.31496062992125984" header="0.23622047244094491" footer="0.15748031496062992"/>
  <pageSetup paperSize="9" scale="70" firstPageNumber="3" fitToWidth="0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Бедункович Марина Александровна</cp:lastModifiedBy>
  <cp:lastPrinted>2018-12-06T12:16:57Z</cp:lastPrinted>
  <dcterms:created xsi:type="dcterms:W3CDTF">2007-01-25T06:11:58Z</dcterms:created>
  <dcterms:modified xsi:type="dcterms:W3CDTF">2019-01-23T09:57:01Z</dcterms:modified>
</cp:coreProperties>
</file>