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1 кв. 2019" sheetId="1" r:id="rId1"/>
  </sheets>
  <definedNames>
    <definedName name="_xlnm._FilterDatabase" localSheetId="0" hidden="1">'1 кв. 2019'!$A$3:$E$1226</definedName>
    <definedName name="_xlnm.Print_Titles" localSheetId="0">'1 кв. 2019'!$A:$E,'1 кв. 2019'!$3:$5</definedName>
  </definedNames>
  <calcPr calcId="125725"/>
</workbook>
</file>

<file path=xl/calcChain.xml><?xml version="1.0" encoding="utf-8"?>
<calcChain xmlns="http://schemas.openxmlformats.org/spreadsheetml/2006/main">
  <c r="Z1129" i="1"/>
  <c r="AA1104"/>
  <c r="AA1099"/>
  <c r="Z1099"/>
  <c r="Z1063"/>
  <c r="Z765"/>
  <c r="AA703"/>
  <c r="Z703" l="1"/>
  <c r="Z547"/>
  <c r="Z477"/>
  <c r="Z414"/>
  <c r="Z410"/>
  <c r="Z272"/>
  <c r="Z248"/>
  <c r="Z244"/>
  <c r="AA203"/>
  <c r="Z203"/>
  <c r="AA196"/>
  <c r="Z196"/>
  <c r="AA194"/>
  <c r="Z194"/>
  <c r="Z43"/>
  <c r="Z41"/>
  <c r="Y949"/>
  <c r="Z949"/>
  <c r="AB949" s="1"/>
  <c r="AA949"/>
  <c r="AC238"/>
  <c r="Y955"/>
  <c r="X955"/>
  <c r="Y1094"/>
  <c r="X1094"/>
  <c r="Y1100"/>
  <c r="X1100"/>
  <c r="Y1103"/>
  <c r="Y1102" s="1"/>
  <c r="Y1101" s="1"/>
  <c r="Z1103"/>
  <c r="Z1102" s="1"/>
  <c r="Z1101" s="1"/>
  <c r="Z1100" s="1"/>
  <c r="AA1103"/>
  <c r="AA1102" s="1"/>
  <c r="AA1101" s="1"/>
  <c r="AA1100" s="1"/>
  <c r="X1103"/>
  <c r="X1102"/>
  <c r="X1101" s="1"/>
  <c r="Y1091"/>
  <c r="Y1090" s="1"/>
  <c r="Z1091"/>
  <c r="Z1090" s="1"/>
  <c r="AA1091"/>
  <c r="AA1090" s="1"/>
  <c r="Y1088"/>
  <c r="Y1087" s="1"/>
  <c r="Z1088"/>
  <c r="Z1087" s="1"/>
  <c r="AA1088"/>
  <c r="AA1087" s="1"/>
  <c r="X1091"/>
  <c r="X1090"/>
  <c r="X1088"/>
  <c r="X1087"/>
  <c r="AA1074" l="1"/>
  <c r="AA955" s="1"/>
  <c r="Z1074"/>
  <c r="Y1074"/>
  <c r="X1074"/>
  <c r="AC1224" l="1"/>
  <c r="AB1224"/>
  <c r="AC1220"/>
  <c r="AB1220"/>
  <c r="AC1219"/>
  <c r="AB1219"/>
  <c r="AC1218"/>
  <c r="AB1218"/>
  <c r="AC1217"/>
  <c r="AB1217"/>
  <c r="AB1216"/>
  <c r="AB1208"/>
  <c r="AC1199"/>
  <c r="AB1199"/>
  <c r="AC1198"/>
  <c r="AB1198"/>
  <c r="AC1197"/>
  <c r="AB1197"/>
  <c r="AC1196"/>
  <c r="AB1196"/>
  <c r="AC1195"/>
  <c r="AB1195"/>
  <c r="AC1194"/>
  <c r="AB1194"/>
  <c r="AC1193"/>
  <c r="AB1193"/>
  <c r="AC1192"/>
  <c r="AB1192"/>
  <c r="AC1191"/>
  <c r="AB1191"/>
  <c r="AB1190"/>
  <c r="AB1187"/>
  <c r="AB1186"/>
  <c r="AB1185"/>
  <c r="AC1183"/>
  <c r="AC1182"/>
  <c r="AC1180"/>
  <c r="AB1180"/>
  <c r="AC1179"/>
  <c r="AB1179"/>
  <c r="AC1178"/>
  <c r="AB1178"/>
  <c r="AC1177"/>
  <c r="AB1177"/>
  <c r="AC1176"/>
  <c r="AB1176"/>
  <c r="AB1175"/>
  <c r="AB1174"/>
  <c r="AB1173"/>
  <c r="AB1172"/>
  <c r="AB1171"/>
  <c r="AB1170"/>
  <c r="AB1169"/>
  <c r="AB1168"/>
  <c r="AB1167"/>
  <c r="AB1166"/>
  <c r="AB1165"/>
  <c r="AB1164"/>
  <c r="AB1163"/>
  <c r="AB1154"/>
  <c r="AB1153"/>
  <c r="AB1152"/>
  <c r="AB1151"/>
  <c r="AB1150"/>
  <c r="AB1149"/>
  <c r="AB1148"/>
  <c r="AB1147"/>
  <c r="AB1146"/>
  <c r="AB1145"/>
  <c r="AB1144"/>
  <c r="AB1143"/>
  <c r="AB1142"/>
  <c r="AB1141"/>
  <c r="AB1140"/>
  <c r="AB1139"/>
  <c r="AB1138"/>
  <c r="AB1137"/>
  <c r="AB1136"/>
  <c r="AB1135"/>
  <c r="AB1134"/>
  <c r="AB1133"/>
  <c r="AB1129"/>
  <c r="AB1127"/>
  <c r="AB1124"/>
  <c r="AB1121"/>
  <c r="AB1120"/>
  <c r="AB1119"/>
  <c r="AB1118"/>
  <c r="AC1111"/>
  <c r="AB1111"/>
  <c r="AC1108"/>
  <c r="AB1108"/>
  <c r="AC1086"/>
  <c r="AB1086"/>
  <c r="AC1083"/>
  <c r="AB1083"/>
  <c r="AC1080"/>
  <c r="AB1080"/>
  <c r="AC1077"/>
  <c r="AB1077"/>
  <c r="AC1073"/>
  <c r="AB1073"/>
  <c r="AB1067"/>
  <c r="AB1066"/>
  <c r="AB1065"/>
  <c r="AB1059"/>
  <c r="AB1058"/>
  <c r="AB1057"/>
  <c r="AB1056"/>
  <c r="AB1055"/>
  <c r="AB1053"/>
  <c r="AB1050"/>
  <c r="AB1049"/>
  <c r="AB1048"/>
  <c r="AB1047"/>
  <c r="AB1044"/>
  <c r="AB1041"/>
  <c r="AB1038"/>
  <c r="AB1035"/>
  <c r="AB1032"/>
  <c r="AB1029"/>
  <c r="AB1028"/>
  <c r="AB1026"/>
  <c r="AB1025"/>
  <c r="AB1024"/>
  <c r="AB1023"/>
  <c r="AB1020"/>
  <c r="AB1017"/>
  <c r="AB1014"/>
  <c r="AB1013"/>
  <c r="AB1012"/>
  <c r="AB1011"/>
  <c r="AB1008"/>
  <c r="AB1007"/>
  <c r="AB1006"/>
  <c r="AB1005"/>
  <c r="AB1002"/>
  <c r="AB999"/>
  <c r="AB996"/>
  <c r="AB995"/>
  <c r="AB994"/>
  <c r="AB993"/>
  <c r="AB992"/>
  <c r="AB991"/>
  <c r="AB990"/>
  <c r="AB989"/>
  <c r="AB988"/>
  <c r="AB987"/>
  <c r="AB984"/>
  <c r="AB981"/>
  <c r="AB978"/>
  <c r="AB977"/>
  <c r="AB976"/>
  <c r="AB975"/>
  <c r="AB974"/>
  <c r="AB973"/>
  <c r="AB972"/>
  <c r="AB971"/>
  <c r="AB970"/>
  <c r="AB969"/>
  <c r="AB968"/>
  <c r="AB967"/>
  <c r="AB966"/>
  <c r="AB963"/>
  <c r="AB960"/>
  <c r="AC954"/>
  <c r="AB954"/>
  <c r="AB952"/>
  <c r="AB950"/>
  <c r="AB941"/>
  <c r="AB934"/>
  <c r="AB933"/>
  <c r="AB932"/>
  <c r="AB931"/>
  <c r="AB930"/>
  <c r="AB929"/>
  <c r="AB928"/>
  <c r="AB927"/>
  <c r="AB926"/>
  <c r="AB925"/>
  <c r="AB924"/>
  <c r="AC923"/>
  <c r="AB923"/>
  <c r="AC922"/>
  <c r="AB922"/>
  <c r="AC921"/>
  <c r="AB921"/>
  <c r="AC920"/>
  <c r="AB920"/>
  <c r="AB919"/>
  <c r="AC916"/>
  <c r="AB916"/>
  <c r="AC915"/>
  <c r="AB915"/>
  <c r="AC911"/>
  <c r="AB911"/>
  <c r="AC910"/>
  <c r="AB910"/>
  <c r="AC909"/>
  <c r="AB909"/>
  <c r="AC908"/>
  <c r="AB908"/>
  <c r="AC907"/>
  <c r="AB907"/>
  <c r="AC906"/>
  <c r="AB906"/>
  <c r="AC905"/>
  <c r="AB905"/>
  <c r="AC904"/>
  <c r="AB904"/>
  <c r="AC903"/>
  <c r="AB903"/>
  <c r="AC902"/>
  <c r="AB902"/>
  <c r="AC901"/>
  <c r="AB901"/>
  <c r="AB900"/>
  <c r="AB899"/>
  <c r="AB896"/>
  <c r="AB895"/>
  <c r="AB892"/>
  <c r="AB889"/>
  <c r="AB888"/>
  <c r="AB885"/>
  <c r="AB881"/>
  <c r="AB880"/>
  <c r="AB877"/>
  <c r="AB876"/>
  <c r="AB873"/>
  <c r="AB870"/>
  <c r="AB869"/>
  <c r="AB866"/>
  <c r="AC857"/>
  <c r="AB857"/>
  <c r="AC856"/>
  <c r="AB856"/>
  <c r="AC855"/>
  <c r="AB855"/>
  <c r="AC854"/>
  <c r="AB854"/>
  <c r="AC853"/>
  <c r="AB853"/>
  <c r="AC852"/>
  <c r="AB852"/>
  <c r="AC851"/>
  <c r="AB851"/>
  <c r="AC848"/>
  <c r="AB848"/>
  <c r="AC847"/>
  <c r="AB847"/>
  <c r="AC846"/>
  <c r="AB846"/>
  <c r="AB845"/>
  <c r="AB844"/>
  <c r="AB843"/>
  <c r="AB841"/>
  <c r="AB837"/>
  <c r="AB833"/>
  <c r="AC826"/>
  <c r="AB826"/>
  <c r="AC825"/>
  <c r="AB825"/>
  <c r="AC824"/>
  <c r="AB824"/>
  <c r="AB823"/>
  <c r="AB819"/>
  <c r="AC812"/>
  <c r="AB812"/>
  <c r="AB809"/>
  <c r="AC805"/>
  <c r="AB805"/>
  <c r="AC804"/>
  <c r="AB804"/>
  <c r="AC803"/>
  <c r="AB803"/>
  <c r="AC802"/>
  <c r="AB802"/>
  <c r="AB798"/>
  <c r="AB791"/>
  <c r="AC786"/>
  <c r="AB786"/>
  <c r="AC785"/>
  <c r="AB785"/>
  <c r="AC784"/>
  <c r="AB784"/>
  <c r="AC783"/>
  <c r="AB783"/>
  <c r="AC782"/>
  <c r="AB782"/>
  <c r="AC781"/>
  <c r="AB781"/>
  <c r="AC780"/>
  <c r="AB780"/>
  <c r="AC776"/>
  <c r="AB776"/>
  <c r="AC773"/>
  <c r="AB773"/>
  <c r="AB769"/>
  <c r="AB765"/>
  <c r="AC760"/>
  <c r="AB760"/>
  <c r="AC759"/>
  <c r="AB759"/>
  <c r="AC758"/>
  <c r="AB758"/>
  <c r="AC757"/>
  <c r="AB757"/>
  <c r="AC756"/>
  <c r="AB756"/>
  <c r="AC755"/>
  <c r="AB755"/>
  <c r="AC754"/>
  <c r="AB754"/>
  <c r="AB750"/>
  <c r="AB746"/>
  <c r="AC741"/>
  <c r="AB741"/>
  <c r="AC740"/>
  <c r="AB740"/>
  <c r="AC739"/>
  <c r="AB739"/>
  <c r="AC738"/>
  <c r="AB738"/>
  <c r="AB734"/>
  <c r="AB733"/>
  <c r="AB731"/>
  <c r="AB730"/>
  <c r="AC723"/>
  <c r="AB723"/>
  <c r="AC722"/>
  <c r="AB722"/>
  <c r="AC721"/>
  <c r="AB721"/>
  <c r="AC720"/>
  <c r="AB720"/>
  <c r="AC719"/>
  <c r="AB719"/>
  <c r="AC718"/>
  <c r="AB718"/>
  <c r="AB717"/>
  <c r="AB716"/>
  <c r="AB715"/>
  <c r="AB714"/>
  <c r="AB713"/>
  <c r="AC712"/>
  <c r="AB712"/>
  <c r="AC711"/>
  <c r="AB711"/>
  <c r="AC710"/>
  <c r="AB710"/>
  <c r="AC709"/>
  <c r="AB709"/>
  <c r="AC706"/>
  <c r="AB706"/>
  <c r="AC703"/>
  <c r="AB703"/>
  <c r="AC702"/>
  <c r="AB702"/>
  <c r="AC699"/>
  <c r="AB699"/>
  <c r="AB695"/>
  <c r="AB691"/>
  <c r="AB688"/>
  <c r="AB687"/>
  <c r="AB686"/>
  <c r="AB684"/>
  <c r="AB677"/>
  <c r="AB676"/>
  <c r="AB675"/>
  <c r="AB674"/>
  <c r="AB673"/>
  <c r="AC672"/>
  <c r="AB672"/>
  <c r="AC671"/>
  <c r="AB671"/>
  <c r="AC670"/>
  <c r="AB670"/>
  <c r="AC669"/>
  <c r="AB669"/>
  <c r="AC668"/>
  <c r="AB668"/>
  <c r="AC667"/>
  <c r="AB667"/>
  <c r="AC666"/>
  <c r="AB666"/>
  <c r="AC665"/>
  <c r="AB665"/>
  <c r="AC664"/>
  <c r="AB664"/>
  <c r="AC663"/>
  <c r="AB663"/>
  <c r="AC662"/>
  <c r="AB662"/>
  <c r="AC661"/>
  <c r="AB661"/>
  <c r="AC660"/>
  <c r="AB660"/>
  <c r="AC659"/>
  <c r="AB659"/>
  <c r="AC658"/>
  <c r="AB658"/>
  <c r="AC657"/>
  <c r="AB657"/>
  <c r="AC656"/>
  <c r="AB656"/>
  <c r="AC655"/>
  <c r="AB655"/>
  <c r="AC652"/>
  <c r="AB652"/>
  <c r="AC651"/>
  <c r="AB651"/>
  <c r="AB647"/>
  <c r="AB643"/>
  <c r="AB642"/>
  <c r="AB638"/>
  <c r="AB637"/>
  <c r="AB628"/>
  <c r="AB621"/>
  <c r="AB620"/>
  <c r="AB619"/>
  <c r="AB618"/>
  <c r="AB617"/>
  <c r="AB616"/>
  <c r="AB612"/>
  <c r="AB611"/>
  <c r="AB610"/>
  <c r="AB609"/>
  <c r="AB608"/>
  <c r="AB607"/>
  <c r="AB606"/>
  <c r="AB605"/>
  <c r="AB604"/>
  <c r="AB603"/>
  <c r="AB602"/>
  <c r="AB598"/>
  <c r="AB593"/>
  <c r="AC589"/>
  <c r="AB589"/>
  <c r="AB582"/>
  <c r="AB577"/>
  <c r="AB576"/>
  <c r="AB575"/>
  <c r="AB574"/>
  <c r="AB573"/>
  <c r="AC572"/>
  <c r="AB572"/>
  <c r="AC571"/>
  <c r="AB571"/>
  <c r="AC570"/>
  <c r="AB570"/>
  <c r="AC569"/>
  <c r="AB569"/>
  <c r="AC568"/>
  <c r="AB568"/>
  <c r="AC567"/>
  <c r="AB567"/>
  <c r="AC566"/>
  <c r="AB566"/>
  <c r="AC565"/>
  <c r="AB565"/>
  <c r="AC564"/>
  <c r="AB564"/>
  <c r="AC563"/>
  <c r="AB563"/>
  <c r="AB562"/>
  <c r="AB561"/>
  <c r="AB560"/>
  <c r="AB557"/>
  <c r="AB556"/>
  <c r="AB555"/>
  <c r="AB552"/>
  <c r="AB547"/>
  <c r="AB542"/>
  <c r="AB536"/>
  <c r="AC531"/>
  <c r="AB529"/>
  <c r="AB524"/>
  <c r="AB519"/>
  <c r="AB518"/>
  <c r="AB517"/>
  <c r="AB516"/>
  <c r="AB515"/>
  <c r="AB514"/>
  <c r="AB513"/>
  <c r="AB512"/>
  <c r="AB511"/>
  <c r="AB510"/>
  <c r="AC507"/>
  <c r="AB507"/>
  <c r="AC506"/>
  <c r="AB506"/>
  <c r="AB505"/>
  <c r="AC500"/>
  <c r="AB500"/>
  <c r="AC499"/>
  <c r="AB499"/>
  <c r="AC498"/>
  <c r="AB498"/>
  <c r="AC497"/>
  <c r="AB497"/>
  <c r="AB496"/>
  <c r="AB495"/>
  <c r="AB494"/>
  <c r="AB493"/>
  <c r="AB492"/>
  <c r="AB491"/>
  <c r="AB490"/>
  <c r="AB489"/>
  <c r="AB488"/>
  <c r="AB487"/>
  <c r="AB486"/>
  <c r="AB485"/>
  <c r="AB484"/>
  <c r="AB483"/>
  <c r="AB482"/>
  <c r="AB477"/>
  <c r="AB474"/>
  <c r="AB473"/>
  <c r="AB472"/>
  <c r="AB471"/>
  <c r="AB470"/>
  <c r="AB469"/>
  <c r="AB466"/>
  <c r="AB461"/>
  <c r="AB455"/>
  <c r="AB454"/>
  <c r="AB453"/>
  <c r="AB449"/>
  <c r="AB444"/>
  <c r="AB441"/>
  <c r="AB440"/>
  <c r="AB439"/>
  <c r="AB437"/>
  <c r="AB430"/>
  <c r="AB423"/>
  <c r="AB418"/>
  <c r="AB416"/>
  <c r="AB414"/>
  <c r="AB410"/>
  <c r="AC405"/>
  <c r="AB405"/>
  <c r="AC404"/>
  <c r="AB404"/>
  <c r="AC403"/>
  <c r="AB403"/>
  <c r="AC402"/>
  <c r="AB402"/>
  <c r="AC401"/>
  <c r="AB401"/>
  <c r="AC400"/>
  <c r="AB400"/>
  <c r="AC399"/>
  <c r="AB399"/>
  <c r="AC398"/>
  <c r="AB398"/>
  <c r="AC397"/>
  <c r="AB397"/>
  <c r="AC396"/>
  <c r="AB396"/>
  <c r="AB395"/>
  <c r="AB392"/>
  <c r="AB391"/>
  <c r="AB390"/>
  <c r="AC388"/>
  <c r="AB387"/>
  <c r="AC382"/>
  <c r="AB381"/>
  <c r="AB380"/>
  <c r="AB379"/>
  <c r="AB378"/>
  <c r="AB377"/>
  <c r="AC376"/>
  <c r="AC374"/>
  <c r="AB374"/>
  <c r="AB370"/>
  <c r="AB369"/>
  <c r="AB368"/>
  <c r="AB367"/>
  <c r="AB366"/>
  <c r="AB365"/>
  <c r="AB364"/>
  <c r="AB361"/>
  <c r="AB357"/>
  <c r="AC349"/>
  <c r="AB349"/>
  <c r="AC348"/>
  <c r="AB348"/>
  <c r="AC347"/>
  <c r="AB347"/>
  <c r="AC346"/>
  <c r="AB346"/>
  <c r="AC345"/>
  <c r="AB345"/>
  <c r="AC344"/>
  <c r="AB344"/>
  <c r="AC343"/>
  <c r="AB343"/>
  <c r="AC342"/>
  <c r="AB342"/>
  <c r="AC341"/>
  <c r="AB341"/>
  <c r="AC340"/>
  <c r="AB340"/>
  <c r="AC339"/>
  <c r="AB339"/>
  <c r="AC338"/>
  <c r="AB338"/>
  <c r="AB337"/>
  <c r="AB336"/>
  <c r="AB335"/>
  <c r="AB334"/>
  <c r="AB333"/>
  <c r="AB332"/>
  <c r="AB331"/>
  <c r="AB330"/>
  <c r="AC329"/>
  <c r="AB329"/>
  <c r="AC328"/>
  <c r="AB328"/>
  <c r="AC326"/>
  <c r="AB326"/>
  <c r="AC325"/>
  <c r="AB325"/>
  <c r="AC324"/>
  <c r="AB324"/>
  <c r="AC323"/>
  <c r="AB323"/>
  <c r="AC322"/>
  <c r="AB322"/>
  <c r="AC321"/>
  <c r="AB321"/>
  <c r="AB317"/>
  <c r="AC312"/>
  <c r="AB312"/>
  <c r="AC311"/>
  <c r="AB311"/>
  <c r="AC310"/>
  <c r="AB310"/>
  <c r="AB309"/>
  <c r="AB308"/>
  <c r="AB307"/>
  <c r="AB306"/>
  <c r="AB304"/>
  <c r="AB300"/>
  <c r="AB299"/>
  <c r="AB298"/>
  <c r="AB297"/>
  <c r="AC296"/>
  <c r="AB295"/>
  <c r="AB294"/>
  <c r="AB293"/>
  <c r="AB292"/>
  <c r="AB291"/>
  <c r="AB290"/>
  <c r="AB289"/>
  <c r="AB288"/>
  <c r="AB287"/>
  <c r="AB286"/>
  <c r="AC285"/>
  <c r="AB283"/>
  <c r="AB282"/>
  <c r="AB281"/>
  <c r="AB280"/>
  <c r="AB279"/>
  <c r="AB278"/>
  <c r="AB276"/>
  <c r="AB274"/>
  <c r="AB272"/>
  <c r="AC263"/>
  <c r="AB263"/>
  <c r="AC262"/>
  <c r="AB262"/>
  <c r="AC261"/>
  <c r="AB261"/>
  <c r="AC260"/>
  <c r="AB260"/>
  <c r="AC259"/>
  <c r="AB259"/>
  <c r="AC258"/>
  <c r="AB258"/>
  <c r="AC257"/>
  <c r="AB257"/>
  <c r="AC256"/>
  <c r="AB256"/>
  <c r="AC255"/>
  <c r="AB255"/>
  <c r="AC254"/>
  <c r="AB254"/>
  <c r="AB253"/>
  <c r="AB250"/>
  <c r="AB249"/>
  <c r="AB248"/>
  <c r="AB246"/>
  <c r="AB245"/>
  <c r="AB244"/>
  <c r="AB242"/>
  <c r="AB237"/>
  <c r="AB236"/>
  <c r="AB235"/>
  <c r="AB233"/>
  <c r="AB228"/>
  <c r="AB227"/>
  <c r="AB226"/>
  <c r="AB225"/>
  <c r="AB224"/>
  <c r="AB223"/>
  <c r="AB222"/>
  <c r="AB221"/>
  <c r="AB220"/>
  <c r="AB219"/>
  <c r="AB218"/>
  <c r="AB217"/>
  <c r="AB215"/>
  <c r="AC210"/>
  <c r="AB210"/>
  <c r="AC209"/>
  <c r="AB209"/>
  <c r="AC208"/>
  <c r="AB208"/>
  <c r="AC207"/>
  <c r="AB207"/>
  <c r="AC206"/>
  <c r="AB206"/>
  <c r="AC205"/>
  <c r="AB205"/>
  <c r="AC204"/>
  <c r="AB204"/>
  <c r="AC203"/>
  <c r="AB203"/>
  <c r="AC201"/>
  <c r="AB201"/>
  <c r="AC198"/>
  <c r="AB198"/>
  <c r="AC196"/>
  <c r="AB196"/>
  <c r="AC194"/>
  <c r="AB194"/>
  <c r="AC191"/>
  <c r="AB191"/>
  <c r="AC190"/>
  <c r="AB190"/>
  <c r="AC189"/>
  <c r="AB189"/>
  <c r="AC188"/>
  <c r="AB188"/>
  <c r="AC187"/>
  <c r="AB187"/>
  <c r="AC186"/>
  <c r="AB186"/>
  <c r="AC185"/>
  <c r="AB185"/>
  <c r="AC184"/>
  <c r="AB184"/>
  <c r="AC183"/>
  <c r="AB183"/>
  <c r="AC182"/>
  <c r="AB182"/>
  <c r="AC181"/>
  <c r="AB181"/>
  <c r="AC178"/>
  <c r="AB178"/>
  <c r="AC177"/>
  <c r="AB177"/>
  <c r="AC176"/>
  <c r="AB176"/>
  <c r="AB174"/>
  <c r="AB173"/>
  <c r="AB171"/>
  <c r="AB169"/>
  <c r="AB166"/>
  <c r="AB165"/>
  <c r="AB164"/>
  <c r="AB162"/>
  <c r="AB158"/>
  <c r="AB155"/>
  <c r="AB153"/>
  <c r="AB152"/>
  <c r="AB151"/>
  <c r="AB146"/>
  <c r="AB145"/>
  <c r="AB144"/>
  <c r="AB143"/>
  <c r="AB142"/>
  <c r="AC141"/>
  <c r="AB141"/>
  <c r="AC138"/>
  <c r="AB138"/>
  <c r="AC137"/>
  <c r="AB137"/>
  <c r="AC136"/>
  <c r="AB136"/>
  <c r="AC135"/>
  <c r="AB135"/>
  <c r="AC134"/>
  <c r="AB134"/>
  <c r="AC131"/>
  <c r="AB131"/>
  <c r="AC128"/>
  <c r="AB128"/>
  <c r="AB124"/>
  <c r="AB121"/>
  <c r="AB117"/>
  <c r="AB112"/>
  <c r="AB105"/>
  <c r="AB104"/>
  <c r="AB103"/>
  <c r="AB102"/>
  <c r="AB101"/>
  <c r="AB100"/>
  <c r="AB98"/>
  <c r="AB97"/>
  <c r="AB96"/>
  <c r="AB95"/>
  <c r="AB93"/>
  <c r="AC86"/>
  <c r="AB86"/>
  <c r="AC82"/>
  <c r="AB82"/>
  <c r="AC81"/>
  <c r="AB81"/>
  <c r="AC80"/>
  <c r="AB80"/>
  <c r="AC79"/>
  <c r="AB79"/>
  <c r="AC78"/>
  <c r="AB78"/>
  <c r="AC77"/>
  <c r="AB77"/>
  <c r="AC74"/>
  <c r="AB74"/>
  <c r="AC73"/>
  <c r="AB73"/>
  <c r="AC72"/>
  <c r="AB72"/>
  <c r="AC69"/>
  <c r="AB69"/>
  <c r="AC68"/>
  <c r="AB68"/>
  <c r="AC67"/>
  <c r="AB67"/>
  <c r="AC64"/>
  <c r="AB64"/>
  <c r="AC61"/>
  <c r="AB61"/>
  <c r="AC60"/>
  <c r="AB60"/>
  <c r="AC59"/>
  <c r="AB59"/>
  <c r="AC58"/>
  <c r="AB58"/>
  <c r="AC57"/>
  <c r="AB57"/>
  <c r="AC56"/>
  <c r="AB56"/>
  <c r="AC53"/>
  <c r="AB53"/>
  <c r="AC52"/>
  <c r="AB52"/>
  <c r="AC51"/>
  <c r="AB51"/>
  <c r="AB47"/>
  <c r="AB46"/>
  <c r="AB45"/>
  <c r="AB43"/>
  <c r="AB41"/>
  <c r="AB34"/>
  <c r="AB33"/>
  <c r="AB31"/>
  <c r="AB30"/>
  <c r="AB29"/>
  <c r="AB27"/>
  <c r="AB24"/>
  <c r="AB21"/>
  <c r="AB14"/>
  <c r="Z1223"/>
  <c r="AB1223" s="1"/>
  <c r="AA1223"/>
  <c r="AA1222" s="1"/>
  <c r="AA1221" s="1"/>
  <c r="AC1221" s="1"/>
  <c r="Z1215"/>
  <c r="AB1215" s="1"/>
  <c r="AA1215"/>
  <c r="AA1214" s="1"/>
  <c r="Y1207"/>
  <c r="Y1206" s="1"/>
  <c r="Y1205" s="1"/>
  <c r="Y1204" s="1"/>
  <c r="Y1203" s="1"/>
  <c r="Y1201" s="1"/>
  <c r="Z1207"/>
  <c r="AB1207" s="1"/>
  <c r="AA1207"/>
  <c r="AA1206" s="1"/>
  <c r="AA1205" s="1"/>
  <c r="AA1204" s="1"/>
  <c r="AA1203" s="1"/>
  <c r="AA1201" s="1"/>
  <c r="AA1198"/>
  <c r="AA1197" s="1"/>
  <c r="Z1198"/>
  <c r="Z1197" s="1"/>
  <c r="Z1192"/>
  <c r="Z1191" s="1"/>
  <c r="AA1192"/>
  <c r="AA1191" s="1"/>
  <c r="Y1189"/>
  <c r="Y1188" s="1"/>
  <c r="Z1189"/>
  <c r="AB1189" s="1"/>
  <c r="AA1189"/>
  <c r="AA1188" s="1"/>
  <c r="Z1185"/>
  <c r="Z1186"/>
  <c r="AA1186"/>
  <c r="AA1185" s="1"/>
  <c r="Y1174"/>
  <c r="Y1173" s="1"/>
  <c r="Y1172" s="1"/>
  <c r="Y1171" s="1"/>
  <c r="Z1174"/>
  <c r="Z1173" s="1"/>
  <c r="Z1172" s="1"/>
  <c r="Z1171" s="1"/>
  <c r="AA1174"/>
  <c r="AA1173" s="1"/>
  <c r="AA1172" s="1"/>
  <c r="AA1171" s="1"/>
  <c r="Z1168"/>
  <c r="Y1169"/>
  <c r="Y1168" s="1"/>
  <c r="Z1169"/>
  <c r="AA1169"/>
  <c r="AA1168" s="1"/>
  <c r="AA1165"/>
  <c r="Y1166"/>
  <c r="Y1165" s="1"/>
  <c r="Z1166"/>
  <c r="Z1165" s="1"/>
  <c r="AA1166"/>
  <c r="AA1161"/>
  <c r="AA1160" s="1"/>
  <c r="Z1162"/>
  <c r="Z1161" s="1"/>
  <c r="Z1160" s="1"/>
  <c r="AB1160" s="1"/>
  <c r="AA1162"/>
  <c r="Z1152"/>
  <c r="Y1153"/>
  <c r="Y1152" s="1"/>
  <c r="Z1153"/>
  <c r="AA1153"/>
  <c r="AA1152" s="1"/>
  <c r="Z1149"/>
  <c r="Y1150"/>
  <c r="Y1149" s="1"/>
  <c r="Z1150"/>
  <c r="AA1150"/>
  <c r="AA1149" s="1"/>
  <c r="Z1146"/>
  <c r="Y1147"/>
  <c r="Y1146" s="1"/>
  <c r="Z1147"/>
  <c r="AA1147"/>
  <c r="AA1146" s="1"/>
  <c r="Z1143"/>
  <c r="AA1143"/>
  <c r="Y1144"/>
  <c r="Y1143" s="1"/>
  <c r="Z1144"/>
  <c r="AA1144"/>
  <c r="Y1141"/>
  <c r="Z1141"/>
  <c r="AA1141"/>
  <c r="Y1140"/>
  <c r="Z1140"/>
  <c r="AA1140"/>
  <c r="Y1137"/>
  <c r="Y1136" s="1"/>
  <c r="Y1135" s="1"/>
  <c r="Z1137"/>
  <c r="Z1136" s="1"/>
  <c r="Z1135" s="1"/>
  <c r="AA1137"/>
  <c r="AA1136" s="1"/>
  <c r="AA1135" s="1"/>
  <c r="AA1131"/>
  <c r="AA1130" s="1"/>
  <c r="Y1132"/>
  <c r="Y1131" s="1"/>
  <c r="Y1130" s="1"/>
  <c r="Z1132"/>
  <c r="Z1131" s="1"/>
  <c r="Z1130" s="1"/>
  <c r="AB1130" s="1"/>
  <c r="AA1132"/>
  <c r="Y1128"/>
  <c r="Z1128"/>
  <c r="AB1128" s="1"/>
  <c r="AA1128"/>
  <c r="Y1126"/>
  <c r="Y1125" s="1"/>
  <c r="Z1126"/>
  <c r="AB1126" s="1"/>
  <c r="AA1126"/>
  <c r="AA1125" s="1"/>
  <c r="Y1123"/>
  <c r="Y1122" s="1"/>
  <c r="Z1123"/>
  <c r="Z1122" s="1"/>
  <c r="AB1122" s="1"/>
  <c r="AA1123"/>
  <c r="AA1122" s="1"/>
  <c r="Z1119"/>
  <c r="Y1120"/>
  <c r="Y1119" s="1"/>
  <c r="Z1120"/>
  <c r="AA1120"/>
  <c r="AA1119" s="1"/>
  <c r="Y1116"/>
  <c r="Y1117"/>
  <c r="Z1117"/>
  <c r="Z1116" s="1"/>
  <c r="AB1116" s="1"/>
  <c r="AA1117"/>
  <c r="AA1116" s="1"/>
  <c r="Z1098"/>
  <c r="AA1098"/>
  <c r="AA1097" s="1"/>
  <c r="AA1096" s="1"/>
  <c r="AA1095" s="1"/>
  <c r="AA1094" s="1"/>
  <c r="Z1069"/>
  <c r="AA1069"/>
  <c r="AA1068" s="1"/>
  <c r="AA1064" s="1"/>
  <c r="AA1061"/>
  <c r="Y1062"/>
  <c r="Y1061" s="1"/>
  <c r="Z1062"/>
  <c r="Z1061" s="1"/>
  <c r="AA1062"/>
  <c r="Z1057"/>
  <c r="Y1058"/>
  <c r="Y1057" s="1"/>
  <c r="Z1058"/>
  <c r="AA1058"/>
  <c r="AA1057" s="1"/>
  <c r="Z1054"/>
  <c r="AB1054" s="1"/>
  <c r="Y1055"/>
  <c r="Y1054" s="1"/>
  <c r="Z1055"/>
  <c r="AA1055"/>
  <c r="AA1054" s="1"/>
  <c r="Y1052"/>
  <c r="Y1051" s="1"/>
  <c r="Z1052"/>
  <c r="AB1052" s="1"/>
  <c r="AA1052"/>
  <c r="AA1051" s="1"/>
  <c r="Z1048"/>
  <c r="Y1049"/>
  <c r="Y1048" s="1"/>
  <c r="Z1049"/>
  <c r="AA1049"/>
  <c r="AA1048" s="1"/>
  <c r="Y1046"/>
  <c r="Y1045" s="1"/>
  <c r="Z1046"/>
  <c r="Z1045" s="1"/>
  <c r="AB1045" s="1"/>
  <c r="AA1046"/>
  <c r="AA1045" s="1"/>
  <c r="Y1043"/>
  <c r="Y1042" s="1"/>
  <c r="Z1043"/>
  <c r="AB1043" s="1"/>
  <c r="AA1043"/>
  <c r="AA1042" s="1"/>
  <c r="Y1040"/>
  <c r="Y1039" s="1"/>
  <c r="Z1040"/>
  <c r="Z1039" s="1"/>
  <c r="AB1039" s="1"/>
  <c r="AA1040"/>
  <c r="AA1039" s="1"/>
  <c r="Y1037"/>
  <c r="Y1036" s="1"/>
  <c r="Z1037"/>
  <c r="AB1037" s="1"/>
  <c r="AA1037"/>
  <c r="AA1036" s="1"/>
  <c r="Y1034"/>
  <c r="Y1033" s="1"/>
  <c r="Z1034"/>
  <c r="Z1033" s="1"/>
  <c r="AB1033" s="1"/>
  <c r="AA1034"/>
  <c r="AA1033" s="1"/>
  <c r="Y1031"/>
  <c r="Y1030" s="1"/>
  <c r="Z1031"/>
  <c r="AB1031" s="1"/>
  <c r="AA1031"/>
  <c r="AA1030" s="1"/>
  <c r="Z1027"/>
  <c r="AB1027" s="1"/>
  <c r="Y1028"/>
  <c r="Y1027" s="1"/>
  <c r="Z1028"/>
  <c r="AA1028"/>
  <c r="AA1027" s="1"/>
  <c r="Z1024"/>
  <c r="Y1025"/>
  <c r="Y1024" s="1"/>
  <c r="Z1025"/>
  <c r="AA1025"/>
  <c r="AA1024" s="1"/>
  <c r="Y1022"/>
  <c r="Y1021" s="1"/>
  <c r="Z1022"/>
  <c r="AB1022" s="1"/>
  <c r="AA1022"/>
  <c r="AA1021" s="1"/>
  <c r="Z1018"/>
  <c r="AB1018" s="1"/>
  <c r="Y1019"/>
  <c r="Y1018" s="1"/>
  <c r="Z1019"/>
  <c r="AB1019" s="1"/>
  <c r="AA1019"/>
  <c r="AA1018" s="1"/>
  <c r="Y1016"/>
  <c r="Y1015" s="1"/>
  <c r="Z1016"/>
  <c r="AB1016" s="1"/>
  <c r="AA1016"/>
  <c r="AA1015" s="1"/>
  <c r="Z1012"/>
  <c r="Y1013"/>
  <c r="Y1012" s="1"/>
  <c r="Z1013"/>
  <c r="AA1013"/>
  <c r="AA1012" s="1"/>
  <c r="Z1009"/>
  <c r="AB1009" s="1"/>
  <c r="Y1010"/>
  <c r="Y1009" s="1"/>
  <c r="Z1010"/>
  <c r="AB1010" s="1"/>
  <c r="AA1010"/>
  <c r="AA1009" s="1"/>
  <c r="Z1006"/>
  <c r="Y1007"/>
  <c r="Y1006" s="1"/>
  <c r="Z1007"/>
  <c r="AA1007"/>
  <c r="AA1006" s="1"/>
  <c r="AA1003"/>
  <c r="Y1004"/>
  <c r="Y1003" s="1"/>
  <c r="Z1004"/>
  <c r="AB1004" s="1"/>
  <c r="AA1004"/>
  <c r="Y1001"/>
  <c r="Y1000" s="1"/>
  <c r="Z1001"/>
  <c r="AB1001" s="1"/>
  <c r="AA1001"/>
  <c r="AA1000" s="1"/>
  <c r="Y998"/>
  <c r="Y997" s="1"/>
  <c r="Z998"/>
  <c r="AB998" s="1"/>
  <c r="AA998"/>
  <c r="AA997" s="1"/>
  <c r="Z994"/>
  <c r="Y995"/>
  <c r="Y994" s="1"/>
  <c r="Z995"/>
  <c r="AA995"/>
  <c r="AA994" s="1"/>
  <c r="Z991"/>
  <c r="Y992"/>
  <c r="Y991" s="1"/>
  <c r="Z992"/>
  <c r="AA992"/>
  <c r="AA991" s="1"/>
  <c r="Z988"/>
  <c r="Y989"/>
  <c r="Y988" s="1"/>
  <c r="Z989"/>
  <c r="AA989"/>
  <c r="AA988" s="1"/>
  <c r="Y986"/>
  <c r="Y985" s="1"/>
  <c r="Z986"/>
  <c r="Z985" s="1"/>
  <c r="AB985" s="1"/>
  <c r="AA986"/>
  <c r="AA985" s="1"/>
  <c r="Y983"/>
  <c r="Y982" s="1"/>
  <c r="Z983"/>
  <c r="AB983" s="1"/>
  <c r="AA983"/>
  <c r="AA982" s="1"/>
  <c r="Y980"/>
  <c r="Y979" s="1"/>
  <c r="Z980"/>
  <c r="Z979" s="1"/>
  <c r="AB979" s="1"/>
  <c r="AA980"/>
  <c r="AA979" s="1"/>
  <c r="AA977"/>
  <c r="AA976" s="1"/>
  <c r="Z976"/>
  <c r="Y977"/>
  <c r="Y976" s="1"/>
  <c r="Z977"/>
  <c r="Z973"/>
  <c r="Y974"/>
  <c r="Y973" s="1"/>
  <c r="Z974"/>
  <c r="AA974"/>
  <c r="AA973" s="1"/>
  <c r="Z970"/>
  <c r="Y971"/>
  <c r="Y970" s="1"/>
  <c r="Z971"/>
  <c r="AA971"/>
  <c r="AA970" s="1"/>
  <c r="Z967"/>
  <c r="Y968"/>
  <c r="Y967" s="1"/>
  <c r="Z968"/>
  <c r="AA968"/>
  <c r="AA967" s="1"/>
  <c r="Y965"/>
  <c r="Y964" s="1"/>
  <c r="Z965"/>
  <c r="AB965" s="1"/>
  <c r="AA965"/>
  <c r="AA964" s="1"/>
  <c r="Y962"/>
  <c r="Y961" s="1"/>
  <c r="Z962"/>
  <c r="Z961" s="1"/>
  <c r="AB961" s="1"/>
  <c r="AA962"/>
  <c r="AA961" s="1"/>
  <c r="Y958"/>
  <c r="Y959"/>
  <c r="Z959"/>
  <c r="Z958" s="1"/>
  <c r="AB958" s="1"/>
  <c r="AA959"/>
  <c r="AA958" s="1"/>
  <c r="Y951"/>
  <c r="Z951"/>
  <c r="Z948" s="1"/>
  <c r="Z947" s="1"/>
  <c r="Z946" s="1"/>
  <c r="Z945" s="1"/>
  <c r="AB945" s="1"/>
  <c r="AA951"/>
  <c r="AA948"/>
  <c r="AA947" s="1"/>
  <c r="AA946" s="1"/>
  <c r="AA945" s="1"/>
  <c r="Y939"/>
  <c r="Y938" s="1"/>
  <c r="Y937" s="1"/>
  <c r="Y936" s="1"/>
  <c r="Y940"/>
  <c r="Z940"/>
  <c r="Z939" s="1"/>
  <c r="Z938" s="1"/>
  <c r="Z937" s="1"/>
  <c r="Z936" s="1"/>
  <c r="AB936" s="1"/>
  <c r="AA940"/>
  <c r="AA939" s="1"/>
  <c r="AA938" s="1"/>
  <c r="AA937" s="1"/>
  <c r="AA936" s="1"/>
  <c r="Y933"/>
  <c r="Y932" s="1"/>
  <c r="Y931" s="1"/>
  <c r="Y930" s="1"/>
  <c r="Z933"/>
  <c r="Z932" s="1"/>
  <c r="Z931" s="1"/>
  <c r="Z930" s="1"/>
  <c r="AA933"/>
  <c r="AA932" s="1"/>
  <c r="AA931" s="1"/>
  <c r="AA930" s="1"/>
  <c r="Y927"/>
  <c r="Y926" s="1"/>
  <c r="Y925" s="1"/>
  <c r="Y924" s="1"/>
  <c r="Z927"/>
  <c r="Z926" s="1"/>
  <c r="Z925" s="1"/>
  <c r="Z924" s="1"/>
  <c r="AA927"/>
  <c r="AA926" s="1"/>
  <c r="AA925" s="1"/>
  <c r="AA924" s="1"/>
  <c r="Z921"/>
  <c r="AA921"/>
  <c r="Z922"/>
  <c r="AA922"/>
  <c r="AA917"/>
  <c r="AC917" s="1"/>
  <c r="Z918"/>
  <c r="Z917" s="1"/>
  <c r="AB917" s="1"/>
  <c r="AA918"/>
  <c r="AC918" s="1"/>
  <c r="Z914"/>
  <c r="AB914" s="1"/>
  <c r="AA914"/>
  <c r="AA913" s="1"/>
  <c r="AA912" s="1"/>
  <c r="AC912" s="1"/>
  <c r="Y898"/>
  <c r="Y897" s="1"/>
  <c r="Z898"/>
  <c r="Z897" s="1"/>
  <c r="AB897" s="1"/>
  <c r="AA898"/>
  <c r="AA897" s="1"/>
  <c r="Y894"/>
  <c r="Y893" s="1"/>
  <c r="Z894"/>
  <c r="AB894" s="1"/>
  <c r="AA894"/>
  <c r="AA893" s="1"/>
  <c r="Z890"/>
  <c r="AB890" s="1"/>
  <c r="AA890"/>
  <c r="Y891"/>
  <c r="Y890" s="1"/>
  <c r="Z891"/>
  <c r="AB891" s="1"/>
  <c r="AA891"/>
  <c r="Y887"/>
  <c r="Y886" s="1"/>
  <c r="Z887"/>
  <c r="AB887" s="1"/>
  <c r="AA887"/>
  <c r="AA886" s="1"/>
  <c r="AA883"/>
  <c r="Y884"/>
  <c r="Y883" s="1"/>
  <c r="Z884"/>
  <c r="Z883" s="1"/>
  <c r="AB883" s="1"/>
  <c r="AA884"/>
  <c r="AA879"/>
  <c r="AA878" s="1"/>
  <c r="Y879"/>
  <c r="Y878" s="1"/>
  <c r="Z879"/>
  <c r="Z878" s="1"/>
  <c r="AB878" s="1"/>
  <c r="Y875"/>
  <c r="Y874" s="1"/>
  <c r="Z875"/>
  <c r="AB875" s="1"/>
  <c r="AA875"/>
  <c r="AA874" s="1"/>
  <c r="Y872"/>
  <c r="Y871" s="1"/>
  <c r="Z872"/>
  <c r="AB872" s="1"/>
  <c r="AA872"/>
  <c r="AA871" s="1"/>
  <c r="AA867"/>
  <c r="Y868"/>
  <c r="Y867" s="1"/>
  <c r="Z868"/>
  <c r="Z867" s="1"/>
  <c r="AB867" s="1"/>
  <c r="AA868"/>
  <c r="Z865"/>
  <c r="Z864" s="1"/>
  <c r="AB864" s="1"/>
  <c r="AA865"/>
  <c r="AA864" s="1"/>
  <c r="AA855"/>
  <c r="Z856"/>
  <c r="Z855" s="1"/>
  <c r="AA856"/>
  <c r="Z853"/>
  <c r="Z852" s="1"/>
  <c r="AA853"/>
  <c r="AA852" s="1"/>
  <c r="Z850"/>
  <c r="Z849" s="1"/>
  <c r="AB849" s="1"/>
  <c r="AA850"/>
  <c r="AC850" s="1"/>
  <c r="AA846"/>
  <c r="Z847"/>
  <c r="Z846" s="1"/>
  <c r="AA847"/>
  <c r="Y844"/>
  <c r="Z844"/>
  <c r="AA844"/>
  <c r="Y842"/>
  <c r="Z842"/>
  <c r="AB842" s="1"/>
  <c r="AA842"/>
  <c r="AA839" s="1"/>
  <c r="AA838" s="1"/>
  <c r="Y840"/>
  <c r="Y839" s="1"/>
  <c r="Y838" s="1"/>
  <c r="Z840"/>
  <c r="AB840" s="1"/>
  <c r="AA840"/>
  <c r="AA835"/>
  <c r="AA834" s="1"/>
  <c r="Y836"/>
  <c r="Y835" s="1"/>
  <c r="Y834" s="1"/>
  <c r="Z836"/>
  <c r="Z835" s="1"/>
  <c r="Z834" s="1"/>
  <c r="AB834" s="1"/>
  <c r="AA836"/>
  <c r="Z832"/>
  <c r="AB832" s="1"/>
  <c r="AA832"/>
  <c r="AA831" s="1"/>
  <c r="AA830" s="1"/>
  <c r="AA820"/>
  <c r="AA821"/>
  <c r="Y822"/>
  <c r="Y821" s="1"/>
  <c r="Y820" s="1"/>
  <c r="Z822"/>
  <c r="Z821" s="1"/>
  <c r="Z820" s="1"/>
  <c r="AB820" s="1"/>
  <c r="AA822"/>
  <c r="Y817"/>
  <c r="Y816" s="1"/>
  <c r="Y818"/>
  <c r="Z818"/>
  <c r="Z817" s="1"/>
  <c r="Z816" s="1"/>
  <c r="AB816" s="1"/>
  <c r="AA818"/>
  <c r="AA817" s="1"/>
  <c r="AA816" s="1"/>
  <c r="Z811"/>
  <c r="Z810" s="1"/>
  <c r="AB810" s="1"/>
  <c r="AA811"/>
  <c r="AC811" s="1"/>
  <c r="Z807"/>
  <c r="Z806" s="1"/>
  <c r="AB806" s="1"/>
  <c r="Z808"/>
  <c r="AB808" s="1"/>
  <c r="AA808"/>
  <c r="AA807" s="1"/>
  <c r="AA806" s="1"/>
  <c r="Y796"/>
  <c r="Y795" s="1"/>
  <c r="Y794" s="1"/>
  <c r="Y793" s="1"/>
  <c r="Y797"/>
  <c r="Z797"/>
  <c r="Z796" s="1"/>
  <c r="Z795" s="1"/>
  <c r="Z794" s="1"/>
  <c r="Z793" s="1"/>
  <c r="AB793" s="1"/>
  <c r="AA797"/>
  <c r="AA796" s="1"/>
  <c r="AA795" s="1"/>
  <c r="AA794" s="1"/>
  <c r="AA793" s="1"/>
  <c r="Y790"/>
  <c r="Y789" s="1"/>
  <c r="Y788" s="1"/>
  <c r="Y787" s="1"/>
  <c r="Z790"/>
  <c r="Z789" s="1"/>
  <c r="Z788" s="1"/>
  <c r="Z787" s="1"/>
  <c r="AB787" s="1"/>
  <c r="AA790"/>
  <c r="AA789" s="1"/>
  <c r="AA788" s="1"/>
  <c r="AA787" s="1"/>
  <c r="Z779"/>
  <c r="AB779" s="1"/>
  <c r="AA779"/>
  <c r="AA778" s="1"/>
  <c r="AA777" s="1"/>
  <c r="AC777" s="1"/>
  <c r="Z775"/>
  <c r="Z774" s="1"/>
  <c r="AB774" s="1"/>
  <c r="AA775"/>
  <c r="AC775" s="1"/>
  <c r="Z772"/>
  <c r="AB772" s="1"/>
  <c r="AA772"/>
  <c r="AA771" s="1"/>
  <c r="AA767"/>
  <c r="AA766" s="1"/>
  <c r="Y768"/>
  <c r="Y767" s="1"/>
  <c r="Y766" s="1"/>
  <c r="Z768"/>
  <c r="Z767" s="1"/>
  <c r="Z766" s="1"/>
  <c r="AB766" s="1"/>
  <c r="AA768"/>
  <c r="AA763"/>
  <c r="AA762" s="1"/>
  <c r="Z764"/>
  <c r="Z763" s="1"/>
  <c r="Z762" s="1"/>
  <c r="AB762" s="1"/>
  <c r="AA764"/>
  <c r="Z759"/>
  <c r="Z758" s="1"/>
  <c r="AA759"/>
  <c r="AA758" s="1"/>
  <c r="AA755"/>
  <c r="Z756"/>
  <c r="Z755" s="1"/>
  <c r="AA756"/>
  <c r="Z753"/>
  <c r="AB753" s="1"/>
  <c r="AA753"/>
  <c r="AA752" s="1"/>
  <c r="AA751" s="1"/>
  <c r="AC751" s="1"/>
  <c r="AA748"/>
  <c r="AA747" s="1"/>
  <c r="Y749"/>
  <c r="Y748" s="1"/>
  <c r="Y747" s="1"/>
  <c r="Z749"/>
  <c r="Z748" s="1"/>
  <c r="Z747" s="1"/>
  <c r="AB747" s="1"/>
  <c r="AA749"/>
  <c r="AA744"/>
  <c r="AA743" s="1"/>
  <c r="Z745"/>
  <c r="Z744" s="1"/>
  <c r="Z743" s="1"/>
  <c r="AB743" s="1"/>
  <c r="AA745"/>
  <c r="AA739"/>
  <c r="Z740"/>
  <c r="Z739" s="1"/>
  <c r="AA740"/>
  <c r="Z737"/>
  <c r="AB737" s="1"/>
  <c r="AA737"/>
  <c r="AA736" s="1"/>
  <c r="AA735" s="1"/>
  <c r="AC735" s="1"/>
  <c r="AA732"/>
  <c r="AA731" s="1"/>
  <c r="Y733"/>
  <c r="Y732" s="1"/>
  <c r="Y731" s="1"/>
  <c r="Z733"/>
  <c r="Z732" s="1"/>
  <c r="Z731" s="1"/>
  <c r="AA733"/>
  <c r="Z728"/>
  <c r="Z727" s="1"/>
  <c r="AB727" s="1"/>
  <c r="Z729"/>
  <c r="AB729" s="1"/>
  <c r="AA729"/>
  <c r="AA728" s="1"/>
  <c r="AA727" s="1"/>
  <c r="Y715"/>
  <c r="Y714" s="1"/>
  <c r="Y713" s="1"/>
  <c r="Y716"/>
  <c r="Z716"/>
  <c r="Z715" s="1"/>
  <c r="Z714" s="1"/>
  <c r="Z713" s="1"/>
  <c r="AA716"/>
  <c r="AA715" s="1"/>
  <c r="AA714" s="1"/>
  <c r="AA713" s="1"/>
  <c r="AA710"/>
  <c r="Z711"/>
  <c r="Z710" s="1"/>
  <c r="AA711"/>
  <c r="AA707"/>
  <c r="AC707" s="1"/>
  <c r="Z708"/>
  <c r="Z707" s="1"/>
  <c r="AB707" s="1"/>
  <c r="AA708"/>
  <c r="AC708" s="1"/>
  <c r="AA704"/>
  <c r="AC704" s="1"/>
  <c r="Z705"/>
  <c r="Z704" s="1"/>
  <c r="AB704" s="1"/>
  <c r="AA705"/>
  <c r="AC705" s="1"/>
  <c r="Z701"/>
  <c r="Z700" s="1"/>
  <c r="AB700" s="1"/>
  <c r="AA701"/>
  <c r="AA700" s="1"/>
  <c r="AC700" s="1"/>
  <c r="Z698"/>
  <c r="Z697" s="1"/>
  <c r="AB697" s="1"/>
  <c r="AA698"/>
  <c r="AA697" s="1"/>
  <c r="AC697" s="1"/>
  <c r="AA693"/>
  <c r="AA692" s="1"/>
  <c r="Y694"/>
  <c r="Y693" s="1"/>
  <c r="Y692" s="1"/>
  <c r="Z694"/>
  <c r="Z693" s="1"/>
  <c r="Z692" s="1"/>
  <c r="AB692" s="1"/>
  <c r="AA694"/>
  <c r="Z689"/>
  <c r="AB689" s="1"/>
  <c r="Y690"/>
  <c r="Y689" s="1"/>
  <c r="Z690"/>
  <c r="AB690" s="1"/>
  <c r="AA690"/>
  <c r="AA689" s="1"/>
  <c r="AA685" s="1"/>
  <c r="AA686"/>
  <c r="Y687"/>
  <c r="Y686" s="1"/>
  <c r="Z687"/>
  <c r="Z686" s="1"/>
  <c r="AA687"/>
  <c r="Z682"/>
  <c r="Z681" s="1"/>
  <c r="AB681" s="1"/>
  <c r="Z683"/>
  <c r="AB683" s="1"/>
  <c r="AA683"/>
  <c r="AA682" s="1"/>
  <c r="AA681" s="1"/>
  <c r="Z675"/>
  <c r="Z674" s="1"/>
  <c r="Z673" s="1"/>
  <c r="Y676"/>
  <c r="Y675" s="1"/>
  <c r="Y674" s="1"/>
  <c r="Y673" s="1"/>
  <c r="Z676"/>
  <c r="AA676"/>
  <c r="AA675" s="1"/>
  <c r="AA674" s="1"/>
  <c r="AA673" s="1"/>
  <c r="Z671"/>
  <c r="Z670" s="1"/>
  <c r="AA671"/>
  <c r="AA670" s="1"/>
  <c r="Z668"/>
  <c r="Z667" s="1"/>
  <c r="AA668"/>
  <c r="AA667" s="1"/>
  <c r="Z654"/>
  <c r="Z653" s="1"/>
  <c r="AB653" s="1"/>
  <c r="AA654"/>
  <c r="AC654" s="1"/>
  <c r="Z650"/>
  <c r="AB650" s="1"/>
  <c r="AA650"/>
  <c r="AA649" s="1"/>
  <c r="AC649" s="1"/>
  <c r="AA645"/>
  <c r="AA644" s="1"/>
  <c r="Y646"/>
  <c r="Y645" s="1"/>
  <c r="Y644" s="1"/>
  <c r="Z646"/>
  <c r="Z645" s="1"/>
  <c r="Z644" s="1"/>
  <c r="AB644" s="1"/>
  <c r="AA646"/>
  <c r="AA640"/>
  <c r="AA639" s="1"/>
  <c r="Y641"/>
  <c r="Y640" s="1"/>
  <c r="Y639" s="1"/>
  <c r="Z641"/>
  <c r="Z640" s="1"/>
  <c r="Z639" s="1"/>
  <c r="AB639" s="1"/>
  <c r="AA641"/>
  <c r="AA635"/>
  <c r="AA634" s="1"/>
  <c r="Z636"/>
  <c r="Z635" s="1"/>
  <c r="Z634" s="1"/>
  <c r="AB634" s="1"/>
  <c r="AA636"/>
  <c r="Y626"/>
  <c r="Y625" s="1"/>
  <c r="Y624" s="1"/>
  <c r="Y623" s="1"/>
  <c r="Y627"/>
  <c r="Z627"/>
  <c r="Z626" s="1"/>
  <c r="Z625" s="1"/>
  <c r="Z624" s="1"/>
  <c r="Z623" s="1"/>
  <c r="AB623" s="1"/>
  <c r="AA627"/>
  <c r="AA626" s="1"/>
  <c r="AA625" s="1"/>
  <c r="AA624" s="1"/>
  <c r="AA623" s="1"/>
  <c r="Z619"/>
  <c r="Z618" s="1"/>
  <c r="Z617" s="1"/>
  <c r="Z616" s="1"/>
  <c r="Y620"/>
  <c r="Y619" s="1"/>
  <c r="Y618" s="1"/>
  <c r="Y617" s="1"/>
  <c r="Y616" s="1"/>
  <c r="Z620"/>
  <c r="AA620"/>
  <c r="AA619" s="1"/>
  <c r="AA618" s="1"/>
  <c r="AA617" s="1"/>
  <c r="AA616" s="1"/>
  <c r="Y610"/>
  <c r="Y609" s="1"/>
  <c r="Y608" s="1"/>
  <c r="Y611"/>
  <c r="Z611"/>
  <c r="Z610" s="1"/>
  <c r="Z609" s="1"/>
  <c r="Z608" s="1"/>
  <c r="AA611"/>
  <c r="AA610" s="1"/>
  <c r="AA609" s="1"/>
  <c r="AA608" s="1"/>
  <c r="Y606"/>
  <c r="Y605" s="1"/>
  <c r="Y604" s="1"/>
  <c r="Y603" s="1"/>
  <c r="Z606"/>
  <c r="Z605" s="1"/>
  <c r="Z604" s="1"/>
  <c r="Z603" s="1"/>
  <c r="AA606"/>
  <c r="AA605" s="1"/>
  <c r="AA604" s="1"/>
  <c r="AA603" s="1"/>
  <c r="Y600"/>
  <c r="Y599" s="1"/>
  <c r="AA600"/>
  <c r="AA599" s="1"/>
  <c r="Y601"/>
  <c r="Z601"/>
  <c r="Z600" s="1"/>
  <c r="Z599" s="1"/>
  <c r="AB599" s="1"/>
  <c r="AA601"/>
  <c r="Y597"/>
  <c r="Y596" s="1"/>
  <c r="Y595" s="1"/>
  <c r="Z597"/>
  <c r="Z596" s="1"/>
  <c r="Z595" s="1"/>
  <c r="AB595" s="1"/>
  <c r="AA597"/>
  <c r="AA596" s="1"/>
  <c r="AA595" s="1"/>
  <c r="Z588"/>
  <c r="Z587" s="1"/>
  <c r="Z586" s="1"/>
  <c r="Z585" s="1"/>
  <c r="AB585" s="1"/>
  <c r="Y589"/>
  <c r="Y588" s="1"/>
  <c r="Y587" s="1"/>
  <c r="Y586" s="1"/>
  <c r="Y585" s="1"/>
  <c r="Z589"/>
  <c r="AA589"/>
  <c r="AA588" s="1"/>
  <c r="AA587" s="1"/>
  <c r="AA586" s="1"/>
  <c r="AA585" s="1"/>
  <c r="AC585" s="1"/>
  <c r="Y591"/>
  <c r="Y590" s="1"/>
  <c r="Y592"/>
  <c r="Z592"/>
  <c r="Z591" s="1"/>
  <c r="Z590" s="1"/>
  <c r="AB590" s="1"/>
  <c r="AA592"/>
  <c r="AA591" s="1"/>
  <c r="AA590" s="1"/>
  <c r="Y581"/>
  <c r="Y580" s="1"/>
  <c r="Y579" s="1"/>
  <c r="Y578" s="1"/>
  <c r="Z581"/>
  <c r="Z580" s="1"/>
  <c r="Z579" s="1"/>
  <c r="Z578" s="1"/>
  <c r="AB578" s="1"/>
  <c r="AA581"/>
  <c r="AA580" s="1"/>
  <c r="AA579" s="1"/>
  <c r="AA578" s="1"/>
  <c r="Z575"/>
  <c r="Y576"/>
  <c r="Y575" s="1"/>
  <c r="Z576"/>
  <c r="AA576"/>
  <c r="AA575" s="1"/>
  <c r="Y573"/>
  <c r="Z573"/>
  <c r="Z570" s="1"/>
  <c r="AA573"/>
  <c r="Z571"/>
  <c r="AA571"/>
  <c r="AA570" s="1"/>
  <c r="AA567"/>
  <c r="AA566" s="1"/>
  <c r="Z567"/>
  <c r="Z566" s="1"/>
  <c r="Z564"/>
  <c r="Z563" s="1"/>
  <c r="AA564"/>
  <c r="AA563" s="1"/>
  <c r="Y561"/>
  <c r="Z561"/>
  <c r="AA561"/>
  <c r="Y559"/>
  <c r="Y558" s="1"/>
  <c r="Z559"/>
  <c r="AB559" s="1"/>
  <c r="AA559"/>
  <c r="AA558" s="1"/>
  <c r="AA554" s="1"/>
  <c r="Y551"/>
  <c r="Y550" s="1"/>
  <c r="Y549" s="1"/>
  <c r="Y548" s="1"/>
  <c r="Z551"/>
  <c r="Z550" s="1"/>
  <c r="Z549" s="1"/>
  <c r="Z548" s="1"/>
  <c r="AB548" s="1"/>
  <c r="AA551"/>
  <c r="AA550" s="1"/>
  <c r="AA549" s="1"/>
  <c r="AA548" s="1"/>
  <c r="Y546"/>
  <c r="Y545" s="1"/>
  <c r="Y544" s="1"/>
  <c r="Y543" s="1"/>
  <c r="Z546"/>
  <c r="Z545" s="1"/>
  <c r="Z544" s="1"/>
  <c r="Z543" s="1"/>
  <c r="AB543" s="1"/>
  <c r="AA546"/>
  <c r="AA545" s="1"/>
  <c r="AA544" s="1"/>
  <c r="AA543" s="1"/>
  <c r="Y540"/>
  <c r="Y539" s="1"/>
  <c r="Y538" s="1"/>
  <c r="Y537" s="1"/>
  <c r="Y541"/>
  <c r="Z541"/>
  <c r="Z540" s="1"/>
  <c r="Z539" s="1"/>
  <c r="Z538" s="1"/>
  <c r="Z537" s="1"/>
  <c r="AB537" s="1"/>
  <c r="AA541"/>
  <c r="AA540" s="1"/>
  <c r="AA539" s="1"/>
  <c r="AA538" s="1"/>
  <c r="AA537" s="1"/>
  <c r="Z535"/>
  <c r="AB535" s="1"/>
  <c r="AA535"/>
  <c r="AA534" s="1"/>
  <c r="AA533" s="1"/>
  <c r="AA532" s="1"/>
  <c r="Y527"/>
  <c r="Y526" s="1"/>
  <c r="Y525" s="1"/>
  <c r="Y528"/>
  <c r="Z528"/>
  <c r="Z527" s="1"/>
  <c r="Z526" s="1"/>
  <c r="Z525" s="1"/>
  <c r="AB525" s="1"/>
  <c r="AA528"/>
  <c r="AA527" s="1"/>
  <c r="AA526" s="1"/>
  <c r="AA525" s="1"/>
  <c r="Y523"/>
  <c r="Y522" s="1"/>
  <c r="Y521" s="1"/>
  <c r="Y520" s="1"/>
  <c r="Z523"/>
  <c r="Z522" s="1"/>
  <c r="Z521" s="1"/>
  <c r="Z520" s="1"/>
  <c r="AB520" s="1"/>
  <c r="AA523"/>
  <c r="AA522" s="1"/>
  <c r="AA521" s="1"/>
  <c r="AA520" s="1"/>
  <c r="Y518"/>
  <c r="Y517" s="1"/>
  <c r="Y516" s="1"/>
  <c r="Y515" s="1"/>
  <c r="Z518"/>
  <c r="Z517" s="1"/>
  <c r="Z516" s="1"/>
  <c r="Z515" s="1"/>
  <c r="AA518"/>
  <c r="AA517" s="1"/>
  <c r="AA516" s="1"/>
  <c r="AA515" s="1"/>
  <c r="Y512"/>
  <c r="Y511" s="1"/>
  <c r="Y510" s="1"/>
  <c r="Y513"/>
  <c r="Z513"/>
  <c r="Z512" s="1"/>
  <c r="Z511" s="1"/>
  <c r="Z510" s="1"/>
  <c r="AA513"/>
  <c r="AA512" s="1"/>
  <c r="AA511" s="1"/>
  <c r="AA510" s="1"/>
  <c r="Y504"/>
  <c r="Y503" s="1"/>
  <c r="Y502" s="1"/>
  <c r="Y501" s="1"/>
  <c r="Z504"/>
  <c r="Z503" s="1"/>
  <c r="Z502" s="1"/>
  <c r="Z501" s="1"/>
  <c r="AB501" s="1"/>
  <c r="AA504"/>
  <c r="AA503" s="1"/>
  <c r="AA502" s="1"/>
  <c r="AA501" s="1"/>
  <c r="Y495"/>
  <c r="Y494" s="1"/>
  <c r="Y493" s="1"/>
  <c r="Y492" s="1"/>
  <c r="Z495"/>
  <c r="Z494" s="1"/>
  <c r="Z493" s="1"/>
  <c r="Z492" s="1"/>
  <c r="AA495"/>
  <c r="AA494" s="1"/>
  <c r="AA493" s="1"/>
  <c r="AA492" s="1"/>
  <c r="Y490"/>
  <c r="Y489" s="1"/>
  <c r="Y488" s="1"/>
  <c r="Y487" s="1"/>
  <c r="Z490"/>
  <c r="Z489" s="1"/>
  <c r="Z488" s="1"/>
  <c r="Z487" s="1"/>
  <c r="AA490"/>
  <c r="AA489" s="1"/>
  <c r="AA488" s="1"/>
  <c r="AA487" s="1"/>
  <c r="AA484"/>
  <c r="AA483" s="1"/>
  <c r="AA482" s="1"/>
  <c r="Z485"/>
  <c r="Z484" s="1"/>
  <c r="Z483" s="1"/>
  <c r="Z482" s="1"/>
  <c r="AA485"/>
  <c r="Y476"/>
  <c r="Y475" s="1"/>
  <c r="Z476"/>
  <c r="AB476" s="1"/>
  <c r="AA476"/>
  <c r="AA475" s="1"/>
  <c r="Y470"/>
  <c r="Y469" s="1"/>
  <c r="Y471"/>
  <c r="Z471"/>
  <c r="Z470" s="1"/>
  <c r="Z469" s="1"/>
  <c r="AA472"/>
  <c r="Z473"/>
  <c r="Z472" s="1"/>
  <c r="AA473"/>
  <c r="Y465"/>
  <c r="Y464" s="1"/>
  <c r="Y463" s="1"/>
  <c r="Y462" s="1"/>
  <c r="Z465"/>
  <c r="Z464" s="1"/>
  <c r="Z463" s="1"/>
  <c r="Z462" s="1"/>
  <c r="AB462" s="1"/>
  <c r="AA465"/>
  <c r="AA464" s="1"/>
  <c r="AA463" s="1"/>
  <c r="AA462" s="1"/>
  <c r="AA459"/>
  <c r="AA458" s="1"/>
  <c r="AA457" s="1"/>
  <c r="AA456" s="1"/>
  <c r="Y460"/>
  <c r="Y459" s="1"/>
  <c r="Y458" s="1"/>
  <c r="Y457" s="1"/>
  <c r="Y456" s="1"/>
  <c r="Z460"/>
  <c r="Z459" s="1"/>
  <c r="Z458" s="1"/>
  <c r="Z457" s="1"/>
  <c r="Z456" s="1"/>
  <c r="AB456" s="1"/>
  <c r="AA460"/>
  <c r="Y454"/>
  <c r="Z454"/>
  <c r="AA454"/>
  <c r="AA451" s="1"/>
  <c r="AA450" s="1"/>
  <c r="Y452"/>
  <c r="Y451" s="1"/>
  <c r="Y450" s="1"/>
  <c r="Z452"/>
  <c r="Z451" s="1"/>
  <c r="Z450" s="1"/>
  <c r="AB450" s="1"/>
  <c r="AA452"/>
  <c r="Y448"/>
  <c r="Y447" s="1"/>
  <c r="Y446" s="1"/>
  <c r="Z448"/>
  <c r="Z447" s="1"/>
  <c r="Z446" s="1"/>
  <c r="AB446" s="1"/>
  <c r="AA448"/>
  <c r="AA447" s="1"/>
  <c r="AA446" s="1"/>
  <c r="AA442"/>
  <c r="Y443"/>
  <c r="Y442" s="1"/>
  <c r="Z443"/>
  <c r="AB443" s="1"/>
  <c r="AA443"/>
  <c r="AA439"/>
  <c r="AA438" s="1"/>
  <c r="Y440"/>
  <c r="Y439" s="1"/>
  <c r="Z440"/>
  <c r="Z439" s="1"/>
  <c r="AA440"/>
  <c r="Y435"/>
  <c r="Y434" s="1"/>
  <c r="Y436"/>
  <c r="Z436"/>
  <c r="Z435" s="1"/>
  <c r="Z434" s="1"/>
  <c r="AB434" s="1"/>
  <c r="AA436"/>
  <c r="AA435" s="1"/>
  <c r="AA434" s="1"/>
  <c r="Y428"/>
  <c r="Y427" s="1"/>
  <c r="Y426" s="1"/>
  <c r="Y425" s="1"/>
  <c r="Y429"/>
  <c r="Z429"/>
  <c r="Z428" s="1"/>
  <c r="Z427" s="1"/>
  <c r="Z426" s="1"/>
  <c r="Z425" s="1"/>
  <c r="AB425" s="1"/>
  <c r="AA429"/>
  <c r="AA428" s="1"/>
  <c r="AA427" s="1"/>
  <c r="AA426" s="1"/>
  <c r="AA425" s="1"/>
  <c r="Y422"/>
  <c r="Y421" s="1"/>
  <c r="Y420" s="1"/>
  <c r="Y419" s="1"/>
  <c r="Z422"/>
  <c r="Z421" s="1"/>
  <c r="Z420" s="1"/>
  <c r="Z419" s="1"/>
  <c r="AB419" s="1"/>
  <c r="AA422"/>
  <c r="AA421" s="1"/>
  <c r="AA420" s="1"/>
  <c r="AA419" s="1"/>
  <c r="Y417"/>
  <c r="Z417"/>
  <c r="AB417" s="1"/>
  <c r="AA417"/>
  <c r="Y415"/>
  <c r="Z415"/>
  <c r="AB415" s="1"/>
  <c r="AA415"/>
  <c r="AA412" s="1"/>
  <c r="AA411" s="1"/>
  <c r="Y413"/>
  <c r="Y412" s="1"/>
  <c r="Y411" s="1"/>
  <c r="Z413"/>
  <c r="AB413" s="1"/>
  <c r="AA413"/>
  <c r="Y409"/>
  <c r="Y408" s="1"/>
  <c r="Y407" s="1"/>
  <c r="Z409"/>
  <c r="Z408" s="1"/>
  <c r="Z407" s="1"/>
  <c r="AB407" s="1"/>
  <c r="AA409"/>
  <c r="AA408" s="1"/>
  <c r="AA407" s="1"/>
  <c r="Z404"/>
  <c r="AA404"/>
  <c r="AA401" s="1"/>
  <c r="Z402"/>
  <c r="Z401" s="1"/>
  <c r="AA402"/>
  <c r="Z399"/>
  <c r="AA399"/>
  <c r="AA396" s="1"/>
  <c r="Z397"/>
  <c r="Z396" s="1"/>
  <c r="AA397"/>
  <c r="Z393"/>
  <c r="AB393" s="1"/>
  <c r="Y394"/>
  <c r="Y393" s="1"/>
  <c r="Z394"/>
  <c r="AB394" s="1"/>
  <c r="AA394"/>
  <c r="AA393" s="1"/>
  <c r="Z391"/>
  <c r="Z390" s="1"/>
  <c r="AA391"/>
  <c r="AA390" s="1"/>
  <c r="Z386"/>
  <c r="Z385" s="1"/>
  <c r="AA386"/>
  <c r="AA385" s="1"/>
  <c r="AA384" s="1"/>
  <c r="AA383" s="1"/>
  <c r="Z379"/>
  <c r="Z378" s="1"/>
  <c r="Z377" s="1"/>
  <c r="Z380"/>
  <c r="AA380"/>
  <c r="AA379" s="1"/>
  <c r="AA378" s="1"/>
  <c r="AA377" s="1"/>
  <c r="Z373"/>
  <c r="Z372" s="1"/>
  <c r="Z371" s="1"/>
  <c r="AB371" s="1"/>
  <c r="AA373"/>
  <c r="AA372" s="1"/>
  <c r="AA371" s="1"/>
  <c r="AC371" s="1"/>
  <c r="Z368"/>
  <c r="Y369"/>
  <c r="Y368" s="1"/>
  <c r="Z369"/>
  <c r="AA369"/>
  <c r="AA368" s="1"/>
  <c r="Y365"/>
  <c r="Y366"/>
  <c r="Z366"/>
  <c r="Z365" s="1"/>
  <c r="AA366"/>
  <c r="AA365" s="1"/>
  <c r="Y363"/>
  <c r="Y362" s="1"/>
  <c r="Z363"/>
  <c r="Z362" s="1"/>
  <c r="AB362" s="1"/>
  <c r="AA363"/>
  <c r="AA362" s="1"/>
  <c r="AA359"/>
  <c r="Y360"/>
  <c r="Y359" s="1"/>
  <c r="Z360"/>
  <c r="Z359" s="1"/>
  <c r="AB359" s="1"/>
  <c r="AA360"/>
  <c r="Z356"/>
  <c r="Z355" s="1"/>
  <c r="Z354" s="1"/>
  <c r="AB354" s="1"/>
  <c r="AA356"/>
  <c r="AA355" s="1"/>
  <c r="AA354" s="1"/>
  <c r="AA347"/>
  <c r="Z348"/>
  <c r="Z347" s="1"/>
  <c r="AA348"/>
  <c r="AA344"/>
  <c r="Z345"/>
  <c r="Z344" s="1"/>
  <c r="AA345"/>
  <c r="AA341"/>
  <c r="Z342"/>
  <c r="Z341" s="1"/>
  <c r="AA342"/>
  <c r="Z339"/>
  <c r="Z338" s="1"/>
  <c r="AA339"/>
  <c r="AA338" s="1"/>
  <c r="AA334"/>
  <c r="AA335"/>
  <c r="Y336"/>
  <c r="Y335" s="1"/>
  <c r="Y334" s="1"/>
  <c r="Z336"/>
  <c r="Z335" s="1"/>
  <c r="Z334" s="1"/>
  <c r="AA336"/>
  <c r="Z331"/>
  <c r="Z330" s="1"/>
  <c r="Z332"/>
  <c r="AA332"/>
  <c r="AA331" s="1"/>
  <c r="AA330" s="1"/>
  <c r="AA324"/>
  <c r="AA323" s="1"/>
  <c r="AA322" s="1"/>
  <c r="AA321" s="1"/>
  <c r="Z325"/>
  <c r="Z324" s="1"/>
  <c r="Z323" s="1"/>
  <c r="Z322" s="1"/>
  <c r="Z321" s="1"/>
  <c r="AA325"/>
  <c r="Y316"/>
  <c r="Y315" s="1"/>
  <c r="Y314" s="1"/>
  <c r="Y313" s="1"/>
  <c r="Z316"/>
  <c r="Z315" s="1"/>
  <c r="Z314" s="1"/>
  <c r="Z313" s="1"/>
  <c r="AB313" s="1"/>
  <c r="AA316"/>
  <c r="AA315" s="1"/>
  <c r="AA314" s="1"/>
  <c r="AA313" s="1"/>
  <c r="AA310"/>
  <c r="Z311"/>
  <c r="Z310" s="1"/>
  <c r="AA311"/>
  <c r="Y307"/>
  <c r="Z307"/>
  <c r="AA307"/>
  <c r="Y305"/>
  <c r="Z305"/>
  <c r="AB305" s="1"/>
  <c r="AA305"/>
  <c r="AA302" s="1"/>
  <c r="AA301" s="1"/>
  <c r="Y303"/>
  <c r="Y302" s="1"/>
  <c r="Y301" s="1"/>
  <c r="Z303"/>
  <c r="AB303" s="1"/>
  <c r="AA303"/>
  <c r="Z299"/>
  <c r="Z298" s="1"/>
  <c r="Z297" s="1"/>
  <c r="AA299"/>
  <c r="AA298" s="1"/>
  <c r="AA297" s="1"/>
  <c r="Y293"/>
  <c r="Y292" s="1"/>
  <c r="Y291" s="1"/>
  <c r="Y294"/>
  <c r="Z294"/>
  <c r="Z293" s="1"/>
  <c r="Z292" s="1"/>
  <c r="Z291" s="1"/>
  <c r="AA294"/>
  <c r="AA293" s="1"/>
  <c r="AA292" s="1"/>
  <c r="AA291" s="1"/>
  <c r="Y288"/>
  <c r="Y287" s="1"/>
  <c r="Y286" s="1"/>
  <c r="Y289"/>
  <c r="Z289"/>
  <c r="Z288" s="1"/>
  <c r="Z287" s="1"/>
  <c r="Z286" s="1"/>
  <c r="AA289"/>
  <c r="AA288" s="1"/>
  <c r="AA287" s="1"/>
  <c r="AA286" s="1"/>
  <c r="Y282"/>
  <c r="Y281" s="1"/>
  <c r="Y280" s="1"/>
  <c r="Y279" s="1"/>
  <c r="Y278" s="1"/>
  <c r="Z282"/>
  <c r="Z281" s="1"/>
  <c r="Z280" s="1"/>
  <c r="Z279" s="1"/>
  <c r="Z278" s="1"/>
  <c r="AA282"/>
  <c r="AA281" s="1"/>
  <c r="AA280" s="1"/>
  <c r="AA279" s="1"/>
  <c r="AA278" s="1"/>
  <c r="Y275"/>
  <c r="Z275"/>
  <c r="AB275" s="1"/>
  <c r="AA275"/>
  <c r="Y273"/>
  <c r="Z273"/>
  <c r="AB273" s="1"/>
  <c r="AA273"/>
  <c r="Z271"/>
  <c r="AB271" s="1"/>
  <c r="AA271"/>
  <c r="AA257"/>
  <c r="Z258"/>
  <c r="Z257" s="1"/>
  <c r="AA258"/>
  <c r="AA251"/>
  <c r="Y252"/>
  <c r="Y251" s="1"/>
  <c r="Z252"/>
  <c r="AB252" s="1"/>
  <c r="AA252"/>
  <c r="Y247"/>
  <c r="Z247"/>
  <c r="AB247" s="1"/>
  <c r="AA247"/>
  <c r="Y245"/>
  <c r="Z245"/>
  <c r="AA245"/>
  <c r="Y243"/>
  <c r="Z243"/>
  <c r="AB243" s="1"/>
  <c r="AA243"/>
  <c r="Z241"/>
  <c r="AB241" s="1"/>
  <c r="AA241"/>
  <c r="Y236"/>
  <c r="Z236"/>
  <c r="AA236"/>
  <c r="Y234"/>
  <c r="Y231" s="1"/>
  <c r="Y230" s="1"/>
  <c r="Y229" s="1"/>
  <c r="Z234"/>
  <c r="AB234" s="1"/>
  <c r="AA234"/>
  <c r="Y232"/>
  <c r="Z232"/>
  <c r="AB232" s="1"/>
  <c r="AA232"/>
  <c r="Y227"/>
  <c r="Y226" s="1"/>
  <c r="Y225" s="1"/>
  <c r="Y224" s="1"/>
  <c r="Z227"/>
  <c r="Z226" s="1"/>
  <c r="Z225" s="1"/>
  <c r="Z224" s="1"/>
  <c r="AA227"/>
  <c r="AA226" s="1"/>
  <c r="AA225" s="1"/>
  <c r="AA224" s="1"/>
  <c r="Y216"/>
  <c r="Z216"/>
  <c r="AB216" s="1"/>
  <c r="AA216"/>
  <c r="Y214"/>
  <c r="Y213" s="1"/>
  <c r="Y212" s="1"/>
  <c r="Y211" s="1"/>
  <c r="Z214"/>
  <c r="AB214" s="1"/>
  <c r="AA214"/>
  <c r="AA213" s="1"/>
  <c r="AA212" s="1"/>
  <c r="AA211" s="1"/>
  <c r="Z209"/>
  <c r="AA209"/>
  <c r="AA206" s="1"/>
  <c r="Z207"/>
  <c r="Z206" s="1"/>
  <c r="AA207"/>
  <c r="Z204"/>
  <c r="AA204"/>
  <c r="Z202"/>
  <c r="AB202" s="1"/>
  <c r="AA202"/>
  <c r="AC202" s="1"/>
  <c r="Z200"/>
  <c r="AA200"/>
  <c r="AC200" s="1"/>
  <c r="Z197"/>
  <c r="AB197" s="1"/>
  <c r="AA197"/>
  <c r="AC197" s="1"/>
  <c r="Z195"/>
  <c r="AB195" s="1"/>
  <c r="AA195"/>
  <c r="AC195" s="1"/>
  <c r="Z193"/>
  <c r="AB193" s="1"/>
  <c r="AA193"/>
  <c r="AC193" s="1"/>
  <c r="AA189"/>
  <c r="Z190"/>
  <c r="Z189" s="1"/>
  <c r="AA190"/>
  <c r="Z187"/>
  <c r="AA187"/>
  <c r="AA184" s="1"/>
  <c r="Z185"/>
  <c r="Z184" s="1"/>
  <c r="AA185"/>
  <c r="Z182"/>
  <c r="AA182"/>
  <c r="Z180"/>
  <c r="Z179" s="1"/>
  <c r="AB179" s="1"/>
  <c r="AA180"/>
  <c r="AC180" s="1"/>
  <c r="Z176"/>
  <c r="Z177"/>
  <c r="AA177"/>
  <c r="AA176" s="1"/>
  <c r="Y172"/>
  <c r="Z172"/>
  <c r="AB172" s="1"/>
  <c r="AA172"/>
  <c r="Y170"/>
  <c r="Z170"/>
  <c r="AB170" s="1"/>
  <c r="AA170"/>
  <c r="Y168"/>
  <c r="Y167" s="1"/>
  <c r="Z168"/>
  <c r="AB168" s="1"/>
  <c r="AA168"/>
  <c r="Y165"/>
  <c r="Z165"/>
  <c r="AA165"/>
  <c r="Y163"/>
  <c r="Z163"/>
  <c r="AB163" s="1"/>
  <c r="AA163"/>
  <c r="AA160" s="1"/>
  <c r="Y161"/>
  <c r="Y160" s="1"/>
  <c r="Z161"/>
  <c r="AB161" s="1"/>
  <c r="AA161"/>
  <c r="Y156"/>
  <c r="Y157"/>
  <c r="Z157"/>
  <c r="Z156" s="1"/>
  <c r="AB156" s="1"/>
  <c r="AA157"/>
  <c r="AA156" s="1"/>
  <c r="Y154"/>
  <c r="Z154"/>
  <c r="AB154" s="1"/>
  <c r="AA154"/>
  <c r="Y152"/>
  <c r="Z152"/>
  <c r="AA152"/>
  <c r="Z150"/>
  <c r="AB150" s="1"/>
  <c r="AA150"/>
  <c r="AA144"/>
  <c r="AA143" s="1"/>
  <c r="AA142" s="1"/>
  <c r="Y145"/>
  <c r="Y144" s="1"/>
  <c r="Y143" s="1"/>
  <c r="Y142" s="1"/>
  <c r="Z145"/>
  <c r="Z144" s="1"/>
  <c r="Z143" s="1"/>
  <c r="Z142" s="1"/>
  <c r="AA145"/>
  <c r="Z140"/>
  <c r="Z139" s="1"/>
  <c r="AB139" s="1"/>
  <c r="AA140"/>
  <c r="AA139" s="1"/>
  <c r="AC139" s="1"/>
  <c r="Z133"/>
  <c r="Z132" s="1"/>
  <c r="AB132" s="1"/>
  <c r="AA133"/>
  <c r="AC133" s="1"/>
  <c r="AA129"/>
  <c r="AC129" s="1"/>
  <c r="Z130"/>
  <c r="Z129" s="1"/>
  <c r="AB129" s="1"/>
  <c r="AA130"/>
  <c r="AC130" s="1"/>
  <c r="Z127"/>
  <c r="Z126" s="1"/>
  <c r="AB126" s="1"/>
  <c r="AA127"/>
  <c r="AA126" s="1"/>
  <c r="AC126" s="1"/>
  <c r="Y123"/>
  <c r="Y122" s="1"/>
  <c r="Z123"/>
  <c r="AB123" s="1"/>
  <c r="AA123"/>
  <c r="AA122" s="1"/>
  <c r="AA118" s="1"/>
  <c r="AA119"/>
  <c r="Y120"/>
  <c r="Y119" s="1"/>
  <c r="Z120"/>
  <c r="Z119" s="1"/>
  <c r="AA120"/>
  <c r="AA115"/>
  <c r="AA114" s="1"/>
  <c r="Z116"/>
  <c r="Z115" s="1"/>
  <c r="Z114" s="1"/>
  <c r="AB114" s="1"/>
  <c r="AA116"/>
  <c r="Z111"/>
  <c r="AB111" s="1"/>
  <c r="AA111"/>
  <c r="AA110" s="1"/>
  <c r="AA109" s="1"/>
  <c r="AA108" s="1"/>
  <c r="Y103"/>
  <c r="Y102" s="1"/>
  <c r="Y101" s="1"/>
  <c r="Y100" s="1"/>
  <c r="Y104"/>
  <c r="Z104"/>
  <c r="Z103" s="1"/>
  <c r="Z102" s="1"/>
  <c r="Z101" s="1"/>
  <c r="Z100" s="1"/>
  <c r="AA104"/>
  <c r="AA103" s="1"/>
  <c r="AA102" s="1"/>
  <c r="AA101" s="1"/>
  <c r="AA100" s="1"/>
  <c r="Y96"/>
  <c r="Z96"/>
  <c r="AA96"/>
  <c r="Y94"/>
  <c r="Z94"/>
  <c r="AB94" s="1"/>
  <c r="AA94"/>
  <c r="Y91"/>
  <c r="Y90" s="1"/>
  <c r="Y89" s="1"/>
  <c r="Y88" s="1"/>
  <c r="Y92"/>
  <c r="Z92"/>
  <c r="AB92" s="1"/>
  <c r="AA92"/>
  <c r="AA91" s="1"/>
  <c r="AA90" s="1"/>
  <c r="AA89" s="1"/>
  <c r="AA88" s="1"/>
  <c r="Z85"/>
  <c r="AB85" s="1"/>
  <c r="AA85"/>
  <c r="AA84" s="1"/>
  <c r="AA83" s="1"/>
  <c r="AC83" s="1"/>
  <c r="AA80"/>
  <c r="Z81"/>
  <c r="Z80" s="1"/>
  <c r="AA81"/>
  <c r="Z78"/>
  <c r="AA78"/>
  <c r="Z76"/>
  <c r="Z75" s="1"/>
  <c r="AB75" s="1"/>
  <c r="AA76"/>
  <c r="AC76" s="1"/>
  <c r="Z71"/>
  <c r="Z70" s="1"/>
  <c r="AB70" s="1"/>
  <c r="AA71"/>
  <c r="AA70" s="1"/>
  <c r="AC70" s="1"/>
  <c r="AA65"/>
  <c r="AC65" s="1"/>
  <c r="Z66"/>
  <c r="Z65" s="1"/>
  <c r="AB65" s="1"/>
  <c r="AA66"/>
  <c r="AC66" s="1"/>
  <c r="Z63"/>
  <c r="Z62" s="1"/>
  <c r="AB62" s="1"/>
  <c r="AA63"/>
  <c r="AA62" s="1"/>
  <c r="AC62" s="1"/>
  <c r="Z60"/>
  <c r="Z59" s="1"/>
  <c r="AA60"/>
  <c r="AA59" s="1"/>
  <c r="Z57"/>
  <c r="AA57"/>
  <c r="AA54" s="1"/>
  <c r="AC54" s="1"/>
  <c r="Z55"/>
  <c r="Z54" s="1"/>
  <c r="AB54" s="1"/>
  <c r="AA55"/>
  <c r="AC55" s="1"/>
  <c r="Z52"/>
  <c r="AA52"/>
  <c r="Z50"/>
  <c r="AB50" s="1"/>
  <c r="AA50"/>
  <c r="AC50" s="1"/>
  <c r="Y46"/>
  <c r="Z46"/>
  <c r="AA46"/>
  <c r="Y44"/>
  <c r="Z44"/>
  <c r="AB44" s="1"/>
  <c r="AA44"/>
  <c r="Y42"/>
  <c r="Z42"/>
  <c r="AB42" s="1"/>
  <c r="AA42"/>
  <c r="Z40"/>
  <c r="AB40" s="1"/>
  <c r="AA40"/>
  <c r="Y32"/>
  <c r="Z32"/>
  <c r="AB32" s="1"/>
  <c r="AA32"/>
  <c r="Y30"/>
  <c r="Z30"/>
  <c r="AA30"/>
  <c r="Y28"/>
  <c r="Z28"/>
  <c r="AB28" s="1"/>
  <c r="AA28"/>
  <c r="Y26"/>
  <c r="Y25" s="1"/>
  <c r="Z26"/>
  <c r="AB26" s="1"/>
  <c r="AA26"/>
  <c r="Y22"/>
  <c r="Y23"/>
  <c r="Z23"/>
  <c r="Z22" s="1"/>
  <c r="AB22" s="1"/>
  <c r="AA23"/>
  <c r="AA22" s="1"/>
  <c r="Y19"/>
  <c r="Y20"/>
  <c r="Z20"/>
  <c r="Z19" s="1"/>
  <c r="AB19" s="1"/>
  <c r="AA20"/>
  <c r="AA19" s="1"/>
  <c r="AA12"/>
  <c r="AA11" s="1"/>
  <c r="AA10" s="1"/>
  <c r="AA9" s="1"/>
  <c r="Z13"/>
  <c r="Z12" s="1"/>
  <c r="Z11" s="1"/>
  <c r="Z10" s="1"/>
  <c r="Z9" s="1"/>
  <c r="AB9" s="1"/>
  <c r="AA13"/>
  <c r="Z199" l="1"/>
  <c r="AB199" s="1"/>
  <c r="Z475"/>
  <c r="AB475" s="1"/>
  <c r="AC587"/>
  <c r="AB587"/>
  <c r="AC586"/>
  <c r="AC588"/>
  <c r="AB586"/>
  <c r="AB588"/>
  <c r="AC1223"/>
  <c r="AC1222"/>
  <c r="Z1222"/>
  <c r="Z1214"/>
  <c r="AB1214" s="1"/>
  <c r="Z1206"/>
  <c r="Z1188"/>
  <c r="AB1188" s="1"/>
  <c r="AB1161"/>
  <c r="AB1162"/>
  <c r="AB1131"/>
  <c r="AB1132"/>
  <c r="Z1125"/>
  <c r="AB1125" s="1"/>
  <c r="AB1123"/>
  <c r="AB1117"/>
  <c r="Z1097"/>
  <c r="Z1068"/>
  <c r="Z1051"/>
  <c r="AB1051" s="1"/>
  <c r="AB1046"/>
  <c r="Z1042"/>
  <c r="AB1042" s="1"/>
  <c r="AB1040"/>
  <c r="Z1036"/>
  <c r="AB1036" s="1"/>
  <c r="AB1034"/>
  <c r="Z1030"/>
  <c r="AB1030" s="1"/>
  <c r="Z1021"/>
  <c r="AB1021" s="1"/>
  <c r="Z1015"/>
  <c r="AB1015" s="1"/>
  <c r="Z1003"/>
  <c r="AB1003" s="1"/>
  <c r="Z1000"/>
  <c r="AB1000" s="1"/>
  <c r="Z997"/>
  <c r="AB997" s="1"/>
  <c r="AB986"/>
  <c r="Z982"/>
  <c r="AB982" s="1"/>
  <c r="AB980"/>
  <c r="Z964"/>
  <c r="AB964" s="1"/>
  <c r="AB962"/>
  <c r="AB959"/>
  <c r="AB947"/>
  <c r="AB951"/>
  <c r="AB946"/>
  <c r="AB948"/>
  <c r="AB937"/>
  <c r="AB939"/>
  <c r="AB938"/>
  <c r="AB940"/>
  <c r="AB918"/>
  <c r="AC914"/>
  <c r="AC913"/>
  <c r="Z913"/>
  <c r="AB898"/>
  <c r="Z893"/>
  <c r="AB893" s="1"/>
  <c r="Z886"/>
  <c r="AB886" s="1"/>
  <c r="AB884"/>
  <c r="AB879"/>
  <c r="Z874"/>
  <c r="AB874" s="1"/>
  <c r="Z871"/>
  <c r="AB871" s="1"/>
  <c r="AB868"/>
  <c r="AB865"/>
  <c r="AA849"/>
  <c r="AC849" s="1"/>
  <c r="AB850"/>
  <c r="AB836"/>
  <c r="AB835"/>
  <c r="Z831"/>
  <c r="AB818"/>
  <c r="AB817"/>
  <c r="AB821"/>
  <c r="AB822"/>
  <c r="AA810"/>
  <c r="AC810" s="1"/>
  <c r="AA801"/>
  <c r="AB811"/>
  <c r="AB807"/>
  <c r="AB795"/>
  <c r="AB797"/>
  <c r="AB794"/>
  <c r="AB796"/>
  <c r="AB788"/>
  <c r="AB790"/>
  <c r="AB789"/>
  <c r="AC779"/>
  <c r="AC778"/>
  <c r="Z778"/>
  <c r="AA774"/>
  <c r="AC774" s="1"/>
  <c r="AB775"/>
  <c r="AC772"/>
  <c r="AC771"/>
  <c r="Z771"/>
  <c r="AB771" s="1"/>
  <c r="AB768"/>
  <c r="AB767"/>
  <c r="AB764"/>
  <c r="AB763"/>
  <c r="AC753"/>
  <c r="AC752"/>
  <c r="Z752"/>
  <c r="AB748"/>
  <c r="AB749"/>
  <c r="AB744"/>
  <c r="AB745"/>
  <c r="AC737"/>
  <c r="AC736"/>
  <c r="Z736"/>
  <c r="AB732"/>
  <c r="AB728"/>
  <c r="AB708"/>
  <c r="AB705"/>
  <c r="AC701"/>
  <c r="AB701"/>
  <c r="AC698"/>
  <c r="AB698"/>
  <c r="AB693"/>
  <c r="AB694"/>
  <c r="Z685"/>
  <c r="AB685" s="1"/>
  <c r="AB682"/>
  <c r="AA653"/>
  <c r="AC653" s="1"/>
  <c r="AB654"/>
  <c r="Z649"/>
  <c r="AB649" s="1"/>
  <c r="AC650"/>
  <c r="AB646"/>
  <c r="AB645"/>
  <c r="AB640"/>
  <c r="AB641"/>
  <c r="AB636"/>
  <c r="AB635"/>
  <c r="AB624"/>
  <c r="AB626"/>
  <c r="AB625"/>
  <c r="AB627"/>
  <c r="AB601"/>
  <c r="AB600"/>
  <c r="AB597"/>
  <c r="AB596"/>
  <c r="AB591"/>
  <c r="AB592"/>
  <c r="AB580"/>
  <c r="AB579"/>
  <c r="AB581"/>
  <c r="Z558"/>
  <c r="AB550"/>
  <c r="AB549"/>
  <c r="AB551"/>
  <c r="AB544"/>
  <c r="AB546"/>
  <c r="AB545"/>
  <c r="AB538"/>
  <c r="AB540"/>
  <c r="AB539"/>
  <c r="AB541"/>
  <c r="Z534"/>
  <c r="AB527"/>
  <c r="AB526"/>
  <c r="AB528"/>
  <c r="AB521"/>
  <c r="AB523"/>
  <c r="AB522"/>
  <c r="AB502"/>
  <c r="AB504"/>
  <c r="AB503"/>
  <c r="AB464"/>
  <c r="AB463"/>
  <c r="AB465"/>
  <c r="AB458"/>
  <c r="AB460"/>
  <c r="AB457"/>
  <c r="AB459"/>
  <c r="AB452"/>
  <c r="AB451"/>
  <c r="AB448"/>
  <c r="AB447"/>
  <c r="Z442"/>
  <c r="AB442" s="1"/>
  <c r="AB436"/>
  <c r="AB435"/>
  <c r="AB427"/>
  <c r="AB429"/>
  <c r="AB426"/>
  <c r="AB428"/>
  <c r="AB420"/>
  <c r="AB422"/>
  <c r="AB421"/>
  <c r="AB408"/>
  <c r="AB409"/>
  <c r="Z384"/>
  <c r="AB385"/>
  <c r="AB386"/>
  <c r="AC373"/>
  <c r="AC372"/>
  <c r="AB373"/>
  <c r="AB372"/>
  <c r="AB363"/>
  <c r="AB360"/>
  <c r="AB355"/>
  <c r="AB356"/>
  <c r="AB315"/>
  <c r="AB314"/>
  <c r="AB316"/>
  <c r="Z251"/>
  <c r="AB251" s="1"/>
  <c r="AB200"/>
  <c r="Z192"/>
  <c r="AB192" s="1"/>
  <c r="AA179"/>
  <c r="AC179" s="1"/>
  <c r="AB180"/>
  <c r="AB157"/>
  <c r="AC140"/>
  <c r="AB140"/>
  <c r="AA132"/>
  <c r="AC132" s="1"/>
  <c r="AB133"/>
  <c r="AB130"/>
  <c r="AC127"/>
  <c r="AB127"/>
  <c r="Z122"/>
  <c r="AB122" s="1"/>
  <c r="Z118"/>
  <c r="AB118" s="1"/>
  <c r="AB119"/>
  <c r="AB120"/>
  <c r="AB115"/>
  <c r="AB116"/>
  <c r="Z110"/>
  <c r="Z109" s="1"/>
  <c r="Z108" s="1"/>
  <c r="AB108" s="1"/>
  <c r="AB109"/>
  <c r="AB110"/>
  <c r="AC85"/>
  <c r="AC84"/>
  <c r="Z84"/>
  <c r="AA75"/>
  <c r="AC75" s="1"/>
  <c r="AB76"/>
  <c r="AC71"/>
  <c r="AB71"/>
  <c r="AB66"/>
  <c r="AC63"/>
  <c r="AB63"/>
  <c r="AB55"/>
  <c r="Z49"/>
  <c r="AB49" s="1"/>
  <c r="AB23"/>
  <c r="AB20"/>
  <c r="AB10"/>
  <c r="AB12"/>
  <c r="AB11"/>
  <c r="AB13"/>
  <c r="AA1213"/>
  <c r="AA1184"/>
  <c r="AA1183" s="1"/>
  <c r="AA1182" s="1"/>
  <c r="Z1184"/>
  <c r="Z1164"/>
  <c r="AA1164"/>
  <c r="AA1159" s="1"/>
  <c r="AA1158" s="1"/>
  <c r="AA1156" s="1"/>
  <c r="AC1156" s="1"/>
  <c r="Y1164"/>
  <c r="Z1159"/>
  <c r="Z1139"/>
  <c r="Y1139"/>
  <c r="Y1134" s="1"/>
  <c r="AA1139"/>
  <c r="AA1134" s="1"/>
  <c r="Z1134"/>
  <c r="Z1115"/>
  <c r="AA1115"/>
  <c r="AA1114" s="1"/>
  <c r="Y1115"/>
  <c r="Y1114" s="1"/>
  <c r="AA1060"/>
  <c r="AA957"/>
  <c r="AA956" s="1"/>
  <c r="Y957"/>
  <c r="Y956" s="1"/>
  <c r="Z882"/>
  <c r="AB882" s="1"/>
  <c r="AA882"/>
  <c r="Y882"/>
  <c r="Z863"/>
  <c r="AA863"/>
  <c r="Z839"/>
  <c r="AA829"/>
  <c r="AA815"/>
  <c r="AA814" s="1"/>
  <c r="Y815"/>
  <c r="Y814" s="1"/>
  <c r="Z815"/>
  <c r="Z801"/>
  <c r="Z770"/>
  <c r="AB770" s="1"/>
  <c r="AA742"/>
  <c r="AC742" s="1"/>
  <c r="AA726"/>
  <c r="AC726" s="1"/>
  <c r="AA696"/>
  <c r="AC696" s="1"/>
  <c r="Z696"/>
  <c r="Y685"/>
  <c r="Z648"/>
  <c r="AB648" s="1"/>
  <c r="AA648"/>
  <c r="Y614"/>
  <c r="AA614"/>
  <c r="Z614"/>
  <c r="AB614" s="1"/>
  <c r="Y594"/>
  <c r="Y584" s="1"/>
  <c r="Z594"/>
  <c r="AA594"/>
  <c r="AA584"/>
  <c r="AA569"/>
  <c r="Z569"/>
  <c r="AA553"/>
  <c r="AA531"/>
  <c r="Y509"/>
  <c r="Z509"/>
  <c r="AB509" s="1"/>
  <c r="AA509"/>
  <c r="AA481"/>
  <c r="Z481"/>
  <c r="AB481" s="1"/>
  <c r="Z468"/>
  <c r="AA471"/>
  <c r="AA470" s="1"/>
  <c r="AA469" s="1"/>
  <c r="AA468" s="1"/>
  <c r="AA467" s="1"/>
  <c r="Y445"/>
  <c r="Z445"/>
  <c r="AB445" s="1"/>
  <c r="AA445"/>
  <c r="Z438"/>
  <c r="AB438" s="1"/>
  <c r="Y438"/>
  <c r="Y433" s="1"/>
  <c r="AA433"/>
  <c r="Z433"/>
  <c r="AB433" s="1"/>
  <c r="Z412"/>
  <c r="Y406"/>
  <c r="AA406"/>
  <c r="Z389"/>
  <c r="AA389"/>
  <c r="AA388" s="1"/>
  <c r="Z358"/>
  <c r="AA358"/>
  <c r="AA353" s="1"/>
  <c r="Y358"/>
  <c r="Z329"/>
  <c r="Z328" s="1"/>
  <c r="AA329"/>
  <c r="AA328" s="1"/>
  <c r="Z302"/>
  <c r="AA296"/>
  <c r="AA285" s="1"/>
  <c r="AA270"/>
  <c r="AA269" s="1"/>
  <c r="AA268" s="1"/>
  <c r="AA267" s="1"/>
  <c r="Z270"/>
  <c r="AA240"/>
  <c r="AA239" s="1"/>
  <c r="AA238" s="1"/>
  <c r="Z240"/>
  <c r="AA231"/>
  <c r="AA230" s="1"/>
  <c r="AA229" s="1"/>
  <c r="Z231"/>
  <c r="Z213"/>
  <c r="AA199"/>
  <c r="AC199" s="1"/>
  <c r="AA192"/>
  <c r="AC192" s="1"/>
  <c r="Z175"/>
  <c r="AB175" s="1"/>
  <c r="AA167"/>
  <c r="Z167"/>
  <c r="AB167" s="1"/>
  <c r="Y159"/>
  <c r="AA159"/>
  <c r="Z160"/>
  <c r="AB160" s="1"/>
  <c r="AA149"/>
  <c r="AA148" s="1"/>
  <c r="Z149"/>
  <c r="Z125"/>
  <c r="AB125" s="1"/>
  <c r="AA125"/>
  <c r="Y118"/>
  <c r="Z91"/>
  <c r="Z48"/>
  <c r="AB48" s="1"/>
  <c r="AA49"/>
  <c r="Z39"/>
  <c r="AA39"/>
  <c r="AA38" s="1"/>
  <c r="AA25"/>
  <c r="Z25"/>
  <c r="AA18"/>
  <c r="AA17" s="1"/>
  <c r="AA16" s="1"/>
  <c r="Y18"/>
  <c r="Y17" s="1"/>
  <c r="Y16" s="1"/>
  <c r="AA1212" l="1"/>
  <c r="AC1213"/>
  <c r="Z1221"/>
  <c r="AB1222"/>
  <c r="Z1205"/>
  <c r="AB1206"/>
  <c r="Z1183"/>
  <c r="AB1184"/>
  <c r="Z1158"/>
  <c r="AB1159"/>
  <c r="Z1114"/>
  <c r="AB1114" s="1"/>
  <c r="AB1115"/>
  <c r="Z1096"/>
  <c r="Z1064"/>
  <c r="Z957"/>
  <c r="Z956" s="1"/>
  <c r="Z912"/>
  <c r="AB912" s="1"/>
  <c r="AB913"/>
  <c r="Z862"/>
  <c r="AB863"/>
  <c r="AA828"/>
  <c r="AC828" s="1"/>
  <c r="AC829"/>
  <c r="Z838"/>
  <c r="AB838" s="1"/>
  <c r="AB839"/>
  <c r="Z830"/>
  <c r="AB831"/>
  <c r="Z814"/>
  <c r="AB814" s="1"/>
  <c r="AB815"/>
  <c r="AA800"/>
  <c r="AC800" s="1"/>
  <c r="AC801"/>
  <c r="Z800"/>
  <c r="AB800" s="1"/>
  <c r="AB801"/>
  <c r="Z777"/>
  <c r="AB778"/>
  <c r="AA770"/>
  <c r="Z751"/>
  <c r="AB752"/>
  <c r="Z735"/>
  <c r="AB736"/>
  <c r="AA680"/>
  <c r="AC680" s="1"/>
  <c r="Z680"/>
  <c r="AB680" s="1"/>
  <c r="AB696"/>
  <c r="Z633"/>
  <c r="Z632" s="1"/>
  <c r="AB632" s="1"/>
  <c r="AA633"/>
  <c r="AC648"/>
  <c r="Z584"/>
  <c r="AB584" s="1"/>
  <c r="AB594"/>
  <c r="Z554"/>
  <c r="AB558"/>
  <c r="Z533"/>
  <c r="AB534"/>
  <c r="Z467"/>
  <c r="AB467" s="1"/>
  <c r="AB468"/>
  <c r="Z411"/>
  <c r="AB412"/>
  <c r="Z388"/>
  <c r="AB388" s="1"/>
  <c r="AB389"/>
  <c r="Z383"/>
  <c r="AB384"/>
  <c r="AA352"/>
  <c r="AC353"/>
  <c r="Z353"/>
  <c r="AB358"/>
  <c r="Z352"/>
  <c r="AB353"/>
  <c r="Z301"/>
  <c r="AB302"/>
  <c r="Z269"/>
  <c r="AB270"/>
  <c r="Z239"/>
  <c r="AB240"/>
  <c r="Z230"/>
  <c r="AB231"/>
  <c r="Z212"/>
  <c r="AB213"/>
  <c r="AA175"/>
  <c r="AC175" s="1"/>
  <c r="Z148"/>
  <c r="AB148" s="1"/>
  <c r="AB149"/>
  <c r="AA113"/>
  <c r="AC113" s="1"/>
  <c r="AC125"/>
  <c r="Z113"/>
  <c r="AB113" s="1"/>
  <c r="Z90"/>
  <c r="AB91"/>
  <c r="Z83"/>
  <c r="AB83" s="1"/>
  <c r="AB84"/>
  <c r="AA48"/>
  <c r="AC48" s="1"/>
  <c r="AC49"/>
  <c r="Z38"/>
  <c r="AB39"/>
  <c r="Z18"/>
  <c r="AB18" s="1"/>
  <c r="AB25"/>
  <c r="Y1113"/>
  <c r="AA1113"/>
  <c r="AA943" s="1"/>
  <c r="AA862"/>
  <c r="AA479"/>
  <c r="AC479" s="1"/>
  <c r="AA432"/>
  <c r="AA382"/>
  <c r="AA376" s="1"/>
  <c r="AA265"/>
  <c r="AC265" s="1"/>
  <c r="Z159"/>
  <c r="AB159" s="1"/>
  <c r="AA37"/>
  <c r="AB956" l="1"/>
  <c r="Z955"/>
  <c r="AB633"/>
  <c r="AA1210"/>
  <c r="AC1210" s="1"/>
  <c r="AC1212"/>
  <c r="AB1221"/>
  <c r="Z1213"/>
  <c r="Z1204"/>
  <c r="AB1205"/>
  <c r="Z1182"/>
  <c r="AB1182" s="1"/>
  <c r="AB1183"/>
  <c r="AB1158"/>
  <c r="Z1113"/>
  <c r="AB1113" s="1"/>
  <c r="Z1095"/>
  <c r="Z1094" s="1"/>
  <c r="Z1060"/>
  <c r="AB957"/>
  <c r="AA861"/>
  <c r="AC862"/>
  <c r="Z861"/>
  <c r="AB862"/>
  <c r="AB830"/>
  <c r="Z829"/>
  <c r="AB777"/>
  <c r="Z761"/>
  <c r="AB761" s="1"/>
  <c r="AC770"/>
  <c r="AA761"/>
  <c r="AB751"/>
  <c r="Z742"/>
  <c r="AB742" s="1"/>
  <c r="AB735"/>
  <c r="Z726"/>
  <c r="AA679"/>
  <c r="AC679" s="1"/>
  <c r="Z679"/>
  <c r="AB679" s="1"/>
  <c r="AA632"/>
  <c r="AC632" s="1"/>
  <c r="AC633"/>
  <c r="AB554"/>
  <c r="Z553"/>
  <c r="AB553" s="1"/>
  <c r="Z532"/>
  <c r="AB533"/>
  <c r="Z432"/>
  <c r="AB432" s="1"/>
  <c r="AB411"/>
  <c r="Z406"/>
  <c r="AB406" s="1"/>
  <c r="AB383"/>
  <c r="AA351"/>
  <c r="AC351" s="1"/>
  <c r="AC352"/>
  <c r="Z351"/>
  <c r="AB351" s="1"/>
  <c r="AB352"/>
  <c r="AB301"/>
  <c r="Z296"/>
  <c r="Z268"/>
  <c r="AB269"/>
  <c r="Z238"/>
  <c r="AB238" s="1"/>
  <c r="AB239"/>
  <c r="Z229"/>
  <c r="AB229" s="1"/>
  <c r="AB230"/>
  <c r="Z211"/>
  <c r="AB211" s="1"/>
  <c r="AB212"/>
  <c r="AA147"/>
  <c r="AC147" s="1"/>
  <c r="Z147"/>
  <c r="AB147" s="1"/>
  <c r="Z89"/>
  <c r="AB90"/>
  <c r="AA36"/>
  <c r="AC36" s="1"/>
  <c r="AC37"/>
  <c r="Z37"/>
  <c r="AB38"/>
  <c r="Z17"/>
  <c r="AB17" s="1"/>
  <c r="AA107" l="1"/>
  <c r="AC107" s="1"/>
  <c r="AB1213"/>
  <c r="Z1212"/>
  <c r="Z1203"/>
  <c r="AB1204"/>
  <c r="Z1156"/>
  <c r="AB1156" s="1"/>
  <c r="AA859"/>
  <c r="AC859" s="1"/>
  <c r="AC861"/>
  <c r="Z859"/>
  <c r="AB859" s="1"/>
  <c r="AB861"/>
  <c r="Z828"/>
  <c r="AB828" s="1"/>
  <c r="AB829"/>
  <c r="AC761"/>
  <c r="AA725"/>
  <c r="AC725" s="1"/>
  <c r="AB726"/>
  <c r="Z725"/>
  <c r="AB725" s="1"/>
  <c r="AB532"/>
  <c r="Z531"/>
  <c r="Z382"/>
  <c r="Z376" s="1"/>
  <c r="AA319"/>
  <c r="AC319" s="1"/>
  <c r="Z285"/>
  <c r="AB285" s="1"/>
  <c r="AB296"/>
  <c r="Z267"/>
  <c r="AB268"/>
  <c r="AA7"/>
  <c r="Z107"/>
  <c r="AB107" s="1"/>
  <c r="Z88"/>
  <c r="AB88" s="1"/>
  <c r="AB89"/>
  <c r="Z36"/>
  <c r="AB36" s="1"/>
  <c r="AB37"/>
  <c r="Z16"/>
  <c r="Y405"/>
  <c r="Y404" s="1"/>
  <c r="X405"/>
  <c r="X404" s="1"/>
  <c r="Y403"/>
  <c r="Y402" s="1"/>
  <c r="X403"/>
  <c r="X402" s="1"/>
  <c r="U404"/>
  <c r="V404"/>
  <c r="W404"/>
  <c r="U402"/>
  <c r="V402"/>
  <c r="V401" s="1"/>
  <c r="W402"/>
  <c r="T404"/>
  <c r="T402"/>
  <c r="T401" s="1"/>
  <c r="T248"/>
  <c r="AB382" l="1"/>
  <c r="AB1212"/>
  <c r="Z1210"/>
  <c r="AB1210" s="1"/>
  <c r="Z1201"/>
  <c r="AB1201" s="1"/>
  <c r="AB1203"/>
  <c r="Z943"/>
  <c r="AA630"/>
  <c r="AC630" s="1"/>
  <c r="Z630"/>
  <c r="AB630" s="1"/>
  <c r="Z479"/>
  <c r="AB479" s="1"/>
  <c r="AB531"/>
  <c r="AB376"/>
  <c r="Z319"/>
  <c r="AB319" s="1"/>
  <c r="AB267"/>
  <c r="Z265"/>
  <c r="AB265" s="1"/>
  <c r="AC7"/>
  <c r="AB16"/>
  <c r="Z7"/>
  <c r="U401"/>
  <c r="W401"/>
  <c r="Y401"/>
  <c r="X401"/>
  <c r="AA1226" l="1"/>
  <c r="Z1226"/>
  <c r="AB7"/>
  <c r="U1216"/>
  <c r="Y741" l="1"/>
  <c r="Y740" s="1"/>
  <c r="Y739" s="1"/>
  <c r="X741"/>
  <c r="X740" s="1"/>
  <c r="X739" s="1"/>
  <c r="U740"/>
  <c r="U739" s="1"/>
  <c r="V740"/>
  <c r="V739" s="1"/>
  <c r="W740"/>
  <c r="W739" s="1"/>
  <c r="T740"/>
  <c r="T739" s="1"/>
  <c r="Y812"/>
  <c r="X812"/>
  <c r="X811" s="1"/>
  <c r="X810" s="1"/>
  <c r="U811"/>
  <c r="U810" s="1"/>
  <c r="V811"/>
  <c r="V810" s="1"/>
  <c r="W811"/>
  <c r="W810" s="1"/>
  <c r="Y811"/>
  <c r="Y810" s="1"/>
  <c r="T811"/>
  <c r="T810" s="1"/>
  <c r="Y923"/>
  <c r="Y922" s="1"/>
  <c r="Y921" s="1"/>
  <c r="X923"/>
  <c r="X922" s="1"/>
  <c r="X921" s="1"/>
  <c r="U922"/>
  <c r="U921" s="1"/>
  <c r="V922"/>
  <c r="V921" s="1"/>
  <c r="W922"/>
  <c r="W921" s="1"/>
  <c r="T922"/>
  <c r="T921" s="1"/>
  <c r="Y672" l="1"/>
  <c r="Y671" s="1"/>
  <c r="Y670" s="1"/>
  <c r="X672"/>
  <c r="X671" s="1"/>
  <c r="X670" s="1"/>
  <c r="Y669"/>
  <c r="Y668" s="1"/>
  <c r="Y667" s="1"/>
  <c r="X669"/>
  <c r="X668" s="1"/>
  <c r="X667" s="1"/>
  <c r="U671"/>
  <c r="U670" s="1"/>
  <c r="V671"/>
  <c r="V670" s="1"/>
  <c r="W671"/>
  <c r="W670" s="1"/>
  <c r="T671"/>
  <c r="T670" s="1"/>
  <c r="U668"/>
  <c r="U667" s="1"/>
  <c r="V668"/>
  <c r="V667" s="1"/>
  <c r="W668"/>
  <c r="W667" s="1"/>
  <c r="T668"/>
  <c r="T667" s="1"/>
  <c r="U856" l="1"/>
  <c r="U855" s="1"/>
  <c r="V856"/>
  <c r="V855" s="1"/>
  <c r="W856"/>
  <c r="W855" s="1"/>
  <c r="T856"/>
  <c r="T855" s="1"/>
  <c r="U853"/>
  <c r="U852" s="1"/>
  <c r="V853"/>
  <c r="V852" s="1"/>
  <c r="W853"/>
  <c r="W852" s="1"/>
  <c r="T853"/>
  <c r="T852" s="1"/>
  <c r="Y857"/>
  <c r="Y856" s="1"/>
  <c r="Y855" s="1"/>
  <c r="X857"/>
  <c r="X856" s="1"/>
  <c r="X855" s="1"/>
  <c r="Y854"/>
  <c r="Y853" s="1"/>
  <c r="Y852" s="1"/>
  <c r="X854"/>
  <c r="X853" s="1"/>
  <c r="X852" s="1"/>
  <c r="U837"/>
  <c r="U850"/>
  <c r="U849" s="1"/>
  <c r="V850"/>
  <c r="V849" s="1"/>
  <c r="W850"/>
  <c r="W849" s="1"/>
  <c r="T850"/>
  <c r="T849" s="1"/>
  <c r="Y851"/>
  <c r="Y850" s="1"/>
  <c r="Y849" s="1"/>
  <c r="X851"/>
  <c r="X850" s="1"/>
  <c r="X849" s="1"/>
  <c r="Y848"/>
  <c r="Y847" s="1"/>
  <c r="Y846" s="1"/>
  <c r="X848"/>
  <c r="X847" s="1"/>
  <c r="X846" s="1"/>
  <c r="U847"/>
  <c r="U846" s="1"/>
  <c r="V847"/>
  <c r="V846" s="1"/>
  <c r="W847"/>
  <c r="W846" s="1"/>
  <c r="T847"/>
  <c r="T846" s="1"/>
  <c r="Y712"/>
  <c r="Y711" s="1"/>
  <c r="Y710" s="1"/>
  <c r="X712"/>
  <c r="X711" s="1"/>
  <c r="X710" s="1"/>
  <c r="U711"/>
  <c r="U710" s="1"/>
  <c r="V711"/>
  <c r="V710" s="1"/>
  <c r="W711"/>
  <c r="W710" s="1"/>
  <c r="T711"/>
  <c r="T710" s="1"/>
  <c r="Y317"/>
  <c r="X317"/>
  <c r="X316" s="1"/>
  <c r="X315" s="1"/>
  <c r="X314" s="1"/>
  <c r="X313" s="1"/>
  <c r="U316"/>
  <c r="U315" s="1"/>
  <c r="U314" s="1"/>
  <c r="U313" s="1"/>
  <c r="V316"/>
  <c r="V315" s="1"/>
  <c r="V314" s="1"/>
  <c r="V313" s="1"/>
  <c r="W316"/>
  <c r="W315" s="1"/>
  <c r="W314" s="1"/>
  <c r="W313" s="1"/>
  <c r="T316"/>
  <c r="T315" s="1"/>
  <c r="T314" s="1"/>
  <c r="T313" s="1"/>
  <c r="U307"/>
  <c r="V307"/>
  <c r="W307"/>
  <c r="T307"/>
  <c r="Y308"/>
  <c r="X308"/>
  <c r="Y312"/>
  <c r="Y311" s="1"/>
  <c r="Y310" s="1"/>
  <c r="X312"/>
  <c r="X311" s="1"/>
  <c r="X310" s="1"/>
  <c r="U311"/>
  <c r="U310" s="1"/>
  <c r="V311"/>
  <c r="V310" s="1"/>
  <c r="W311"/>
  <c r="W310" s="1"/>
  <c r="T311"/>
  <c r="T310" s="1"/>
  <c r="Y86"/>
  <c r="Y85" s="1"/>
  <c r="Y84" s="1"/>
  <c r="Y83" s="1"/>
  <c r="X86"/>
  <c r="U85"/>
  <c r="U84" s="1"/>
  <c r="U83" s="1"/>
  <c r="V85"/>
  <c r="V84" s="1"/>
  <c r="V83" s="1"/>
  <c r="W85"/>
  <c r="W84" s="1"/>
  <c r="W83" s="1"/>
  <c r="X85"/>
  <c r="X84" s="1"/>
  <c r="X83" s="1"/>
  <c r="T85"/>
  <c r="T84" s="1"/>
  <c r="T83" s="1"/>
  <c r="W1223"/>
  <c r="V1223"/>
  <c r="V1222" s="1"/>
  <c r="V1221" s="1"/>
  <c r="U1223"/>
  <c r="U1222" s="1"/>
  <c r="U1221" s="1"/>
  <c r="T1223"/>
  <c r="T1222" s="1"/>
  <c r="T1221" s="1"/>
  <c r="W1222"/>
  <c r="W1221" s="1"/>
  <c r="Y1219"/>
  <c r="Y1218" s="1"/>
  <c r="Y1217" s="1"/>
  <c r="X1219"/>
  <c r="X1218" s="1"/>
  <c r="X1217" s="1"/>
  <c r="W1215"/>
  <c r="W1214" s="1"/>
  <c r="V1215"/>
  <c r="V1214" s="1"/>
  <c r="U1215"/>
  <c r="U1214" s="1"/>
  <c r="T1215"/>
  <c r="T1214" s="1"/>
  <c r="W1207"/>
  <c r="W1206" s="1"/>
  <c r="W1205" s="1"/>
  <c r="W1204" s="1"/>
  <c r="W1203" s="1"/>
  <c r="W1201" s="1"/>
  <c r="V1207"/>
  <c r="U1207"/>
  <c r="U1206" s="1"/>
  <c r="U1205" s="1"/>
  <c r="U1204" s="1"/>
  <c r="U1203" s="1"/>
  <c r="U1201" s="1"/>
  <c r="T1207"/>
  <c r="T1206" s="1"/>
  <c r="T1205" s="1"/>
  <c r="T1204" s="1"/>
  <c r="T1203" s="1"/>
  <c r="T1201" s="1"/>
  <c r="V1206"/>
  <c r="V1205" s="1"/>
  <c r="V1204" s="1"/>
  <c r="V1203" s="1"/>
  <c r="V1201" s="1"/>
  <c r="W1198"/>
  <c r="V1198"/>
  <c r="V1197" s="1"/>
  <c r="U1198"/>
  <c r="U1197" s="1"/>
  <c r="T1198"/>
  <c r="T1197" s="1"/>
  <c r="W1197"/>
  <c r="W1195"/>
  <c r="W1194" s="1"/>
  <c r="V1195"/>
  <c r="V1194" s="1"/>
  <c r="U1195"/>
  <c r="U1194" s="1"/>
  <c r="T1195"/>
  <c r="T1194" s="1"/>
  <c r="W1192"/>
  <c r="V1192"/>
  <c r="V1191" s="1"/>
  <c r="U1192"/>
  <c r="U1191" s="1"/>
  <c r="T1192"/>
  <c r="T1191" s="1"/>
  <c r="W1191"/>
  <c r="W1189"/>
  <c r="W1188" s="1"/>
  <c r="V1189"/>
  <c r="V1188" s="1"/>
  <c r="U1189"/>
  <c r="U1188" s="1"/>
  <c r="T1189"/>
  <c r="T1188" s="1"/>
  <c r="W1186"/>
  <c r="V1186"/>
  <c r="V1185" s="1"/>
  <c r="U1186"/>
  <c r="U1185" s="1"/>
  <c r="T1186"/>
  <c r="T1185" s="1"/>
  <c r="W1185"/>
  <c r="Y1179"/>
  <c r="Y1178" s="1"/>
  <c r="Y1177" s="1"/>
  <c r="Y1176" s="1"/>
  <c r="X1179"/>
  <c r="X1178" s="1"/>
  <c r="X1177" s="1"/>
  <c r="X1176" s="1"/>
  <c r="W1174"/>
  <c r="V1174"/>
  <c r="V1173" s="1"/>
  <c r="V1172" s="1"/>
  <c r="V1171" s="1"/>
  <c r="U1174"/>
  <c r="U1173" s="1"/>
  <c r="U1172" s="1"/>
  <c r="U1171" s="1"/>
  <c r="T1174"/>
  <c r="T1173" s="1"/>
  <c r="T1172" s="1"/>
  <c r="T1171" s="1"/>
  <c r="W1173"/>
  <c r="W1172" s="1"/>
  <c r="W1171" s="1"/>
  <c r="W1169"/>
  <c r="W1168" s="1"/>
  <c r="V1169"/>
  <c r="V1168" s="1"/>
  <c r="U1169"/>
  <c r="U1168" s="1"/>
  <c r="T1169"/>
  <c r="T1168" s="1"/>
  <c r="W1166"/>
  <c r="V1166"/>
  <c r="V1165" s="1"/>
  <c r="U1166"/>
  <c r="U1165" s="1"/>
  <c r="T1166"/>
  <c r="T1165" s="1"/>
  <c r="W1165"/>
  <c r="W1162"/>
  <c r="V1162"/>
  <c r="V1161" s="1"/>
  <c r="U1162"/>
  <c r="U1161" s="1"/>
  <c r="T1162"/>
  <c r="T1161" s="1"/>
  <c r="T1160" s="1"/>
  <c r="W1161"/>
  <c r="W1153"/>
  <c r="V1153"/>
  <c r="U1153"/>
  <c r="U1152" s="1"/>
  <c r="T1153"/>
  <c r="T1152" s="1"/>
  <c r="W1152"/>
  <c r="V1152"/>
  <c r="W1150"/>
  <c r="W1149" s="1"/>
  <c r="V1150"/>
  <c r="V1149" s="1"/>
  <c r="U1150"/>
  <c r="U1149" s="1"/>
  <c r="T1150"/>
  <c r="T1149" s="1"/>
  <c r="W1147"/>
  <c r="V1147"/>
  <c r="U1147"/>
  <c r="U1146" s="1"/>
  <c r="T1147"/>
  <c r="T1146" s="1"/>
  <c r="W1146"/>
  <c r="V1146"/>
  <c r="W1144"/>
  <c r="W1143" s="1"/>
  <c r="V1144"/>
  <c r="V1143" s="1"/>
  <c r="U1144"/>
  <c r="U1143" s="1"/>
  <c r="T1144"/>
  <c r="T1143" s="1"/>
  <c r="W1141"/>
  <c r="V1141"/>
  <c r="U1141"/>
  <c r="U1140" s="1"/>
  <c r="T1141"/>
  <c r="T1140" s="1"/>
  <c r="W1140"/>
  <c r="V1140"/>
  <c r="W1137"/>
  <c r="V1137"/>
  <c r="U1137"/>
  <c r="U1136" s="1"/>
  <c r="U1135" s="1"/>
  <c r="T1137"/>
  <c r="T1136" s="1"/>
  <c r="T1135" s="1"/>
  <c r="W1136"/>
  <c r="W1135" s="1"/>
  <c r="V1136"/>
  <c r="V1135" s="1"/>
  <c r="W1132"/>
  <c r="W1131" s="1"/>
  <c r="W1130" s="1"/>
  <c r="V1132"/>
  <c r="V1131" s="1"/>
  <c r="V1130" s="1"/>
  <c r="U1132"/>
  <c r="U1131" s="1"/>
  <c r="U1130" s="1"/>
  <c r="T1132"/>
  <c r="T1131" s="1"/>
  <c r="T1130" s="1"/>
  <c r="W1128"/>
  <c r="V1128"/>
  <c r="U1128"/>
  <c r="T1128"/>
  <c r="W1126"/>
  <c r="V1126"/>
  <c r="U1126"/>
  <c r="T1126"/>
  <c r="T1125" s="1"/>
  <c r="W1123"/>
  <c r="V1123"/>
  <c r="V1122" s="1"/>
  <c r="U1123"/>
  <c r="U1122" s="1"/>
  <c r="T1123"/>
  <c r="T1122" s="1"/>
  <c r="W1122"/>
  <c r="W1120"/>
  <c r="W1119" s="1"/>
  <c r="V1120"/>
  <c r="V1119" s="1"/>
  <c r="U1120"/>
  <c r="U1119" s="1"/>
  <c r="T1120"/>
  <c r="T1119" s="1"/>
  <c r="W1117"/>
  <c r="V1117"/>
  <c r="V1116" s="1"/>
  <c r="U1117"/>
  <c r="U1116" s="1"/>
  <c r="T1117"/>
  <c r="T1116" s="1"/>
  <c r="W1116"/>
  <c r="Y1110"/>
  <c r="X1110"/>
  <c r="Y1107"/>
  <c r="X1107"/>
  <c r="W1098"/>
  <c r="W1097" s="1"/>
  <c r="W1096" s="1"/>
  <c r="W1095" s="1"/>
  <c r="W1094" s="1"/>
  <c r="V1098"/>
  <c r="V1097" s="1"/>
  <c r="V1096" s="1"/>
  <c r="V1095" s="1"/>
  <c r="V1094" s="1"/>
  <c r="U1098"/>
  <c r="U1097" s="1"/>
  <c r="U1096" s="1"/>
  <c r="U1095" s="1"/>
  <c r="U1094" s="1"/>
  <c r="T1098"/>
  <c r="T1097" s="1"/>
  <c r="T1096" s="1"/>
  <c r="T1095" s="1"/>
  <c r="T1094" s="1"/>
  <c r="Y1085"/>
  <c r="X1085"/>
  <c r="Y1082"/>
  <c r="X1082"/>
  <c r="Y1079"/>
  <c r="X1079"/>
  <c r="Y1076"/>
  <c r="X1076"/>
  <c r="Y1072"/>
  <c r="X1072"/>
  <c r="W1069"/>
  <c r="V1069"/>
  <c r="V1068" s="1"/>
  <c r="V1064" s="1"/>
  <c r="U1069"/>
  <c r="U1068" s="1"/>
  <c r="U1064" s="1"/>
  <c r="T1069"/>
  <c r="T1068" s="1"/>
  <c r="T1064" s="1"/>
  <c r="W1068"/>
  <c r="W1064" s="1"/>
  <c r="W1062"/>
  <c r="W1061" s="1"/>
  <c r="V1062"/>
  <c r="V1061" s="1"/>
  <c r="U1062"/>
  <c r="U1061" s="1"/>
  <c r="T1062"/>
  <c r="T1061" s="1"/>
  <c r="W1058"/>
  <c r="V1058"/>
  <c r="V1057" s="1"/>
  <c r="U1058"/>
  <c r="U1057" s="1"/>
  <c r="T1058"/>
  <c r="T1057" s="1"/>
  <c r="W1057"/>
  <c r="W1055"/>
  <c r="W1054" s="1"/>
  <c r="V1055"/>
  <c r="V1054" s="1"/>
  <c r="U1055"/>
  <c r="U1054" s="1"/>
  <c r="T1055"/>
  <c r="T1054" s="1"/>
  <c r="W1052"/>
  <c r="V1052"/>
  <c r="V1051" s="1"/>
  <c r="U1052"/>
  <c r="U1051" s="1"/>
  <c r="T1052"/>
  <c r="T1051" s="1"/>
  <c r="W1051"/>
  <c r="W1049"/>
  <c r="W1048" s="1"/>
  <c r="V1049"/>
  <c r="V1048" s="1"/>
  <c r="U1049"/>
  <c r="U1048" s="1"/>
  <c r="T1049"/>
  <c r="T1048" s="1"/>
  <c r="W1046"/>
  <c r="V1046"/>
  <c r="V1045" s="1"/>
  <c r="U1046"/>
  <c r="U1045" s="1"/>
  <c r="T1046"/>
  <c r="T1045" s="1"/>
  <c r="W1045"/>
  <c r="W1043"/>
  <c r="W1042" s="1"/>
  <c r="V1043"/>
  <c r="U1043"/>
  <c r="U1042" s="1"/>
  <c r="T1043"/>
  <c r="T1042" s="1"/>
  <c r="V1042"/>
  <c r="W1040"/>
  <c r="V1040"/>
  <c r="V1039" s="1"/>
  <c r="U1040"/>
  <c r="U1039" s="1"/>
  <c r="T1040"/>
  <c r="T1039" s="1"/>
  <c r="W1039"/>
  <c r="W1037"/>
  <c r="W1036" s="1"/>
  <c r="V1037"/>
  <c r="V1036" s="1"/>
  <c r="U1037"/>
  <c r="U1036" s="1"/>
  <c r="T1037"/>
  <c r="T1036" s="1"/>
  <c r="W1034"/>
  <c r="V1034"/>
  <c r="V1033" s="1"/>
  <c r="U1034"/>
  <c r="U1033" s="1"/>
  <c r="T1034"/>
  <c r="T1033" s="1"/>
  <c r="W1033"/>
  <c r="W1031"/>
  <c r="W1030" s="1"/>
  <c r="V1031"/>
  <c r="V1030" s="1"/>
  <c r="U1031"/>
  <c r="U1030" s="1"/>
  <c r="T1031"/>
  <c r="T1030" s="1"/>
  <c r="W1028"/>
  <c r="V1028"/>
  <c r="V1027" s="1"/>
  <c r="U1028"/>
  <c r="U1027" s="1"/>
  <c r="T1028"/>
  <c r="T1027" s="1"/>
  <c r="W1027"/>
  <c r="W1025"/>
  <c r="W1024" s="1"/>
  <c r="V1025"/>
  <c r="V1024" s="1"/>
  <c r="U1025"/>
  <c r="U1024" s="1"/>
  <c r="T1025"/>
  <c r="T1024" s="1"/>
  <c r="W1022"/>
  <c r="W1021" s="1"/>
  <c r="V1022"/>
  <c r="V1021" s="1"/>
  <c r="U1022"/>
  <c r="U1021" s="1"/>
  <c r="T1022"/>
  <c r="T1021" s="1"/>
  <c r="W1019"/>
  <c r="W1018" s="1"/>
  <c r="V1019"/>
  <c r="V1018" s="1"/>
  <c r="U1019"/>
  <c r="U1018" s="1"/>
  <c r="T1019"/>
  <c r="T1018" s="1"/>
  <c r="W1016"/>
  <c r="V1016"/>
  <c r="V1015" s="1"/>
  <c r="U1016"/>
  <c r="U1015" s="1"/>
  <c r="T1016"/>
  <c r="T1015" s="1"/>
  <c r="W1015"/>
  <c r="W1013"/>
  <c r="W1012" s="1"/>
  <c r="V1013"/>
  <c r="V1012" s="1"/>
  <c r="U1013"/>
  <c r="U1012" s="1"/>
  <c r="T1013"/>
  <c r="T1012" s="1"/>
  <c r="W1010"/>
  <c r="V1010"/>
  <c r="V1009" s="1"/>
  <c r="U1010"/>
  <c r="U1009" s="1"/>
  <c r="T1010"/>
  <c r="T1009" s="1"/>
  <c r="W1009"/>
  <c r="W1007"/>
  <c r="W1006" s="1"/>
  <c r="V1007"/>
  <c r="V1006" s="1"/>
  <c r="U1007"/>
  <c r="U1006" s="1"/>
  <c r="T1007"/>
  <c r="T1006" s="1"/>
  <c r="W1004"/>
  <c r="V1004"/>
  <c r="V1003" s="1"/>
  <c r="U1004"/>
  <c r="U1003" s="1"/>
  <c r="T1004"/>
  <c r="T1003" s="1"/>
  <c r="W1003"/>
  <c r="W1001"/>
  <c r="W1000" s="1"/>
  <c r="V1001"/>
  <c r="V1000" s="1"/>
  <c r="U1001"/>
  <c r="U1000" s="1"/>
  <c r="T1001"/>
  <c r="T1000" s="1"/>
  <c r="W998"/>
  <c r="V998"/>
  <c r="V997" s="1"/>
  <c r="U998"/>
  <c r="U997" s="1"/>
  <c r="T998"/>
  <c r="T997" s="1"/>
  <c r="W997"/>
  <c r="W995"/>
  <c r="W994" s="1"/>
  <c r="V995"/>
  <c r="U995"/>
  <c r="U994" s="1"/>
  <c r="T995"/>
  <c r="T994" s="1"/>
  <c r="V994"/>
  <c r="W992"/>
  <c r="V992"/>
  <c r="V991" s="1"/>
  <c r="U992"/>
  <c r="U991" s="1"/>
  <c r="T992"/>
  <c r="T991" s="1"/>
  <c r="W991"/>
  <c r="W989"/>
  <c r="W988" s="1"/>
  <c r="V989"/>
  <c r="V988" s="1"/>
  <c r="U989"/>
  <c r="U988" s="1"/>
  <c r="T989"/>
  <c r="T988" s="1"/>
  <c r="W986"/>
  <c r="W985" s="1"/>
  <c r="V986"/>
  <c r="V985" s="1"/>
  <c r="U986"/>
  <c r="U985" s="1"/>
  <c r="T986"/>
  <c r="T985" s="1"/>
  <c r="W983"/>
  <c r="W982" s="1"/>
  <c r="V983"/>
  <c r="V982" s="1"/>
  <c r="U983"/>
  <c r="U982" s="1"/>
  <c r="T983"/>
  <c r="T982" s="1"/>
  <c r="W980"/>
  <c r="V980"/>
  <c r="V979" s="1"/>
  <c r="U980"/>
  <c r="U979" s="1"/>
  <c r="T980"/>
  <c r="T979" s="1"/>
  <c r="W979"/>
  <c r="W977"/>
  <c r="W976" s="1"/>
  <c r="V977"/>
  <c r="V976" s="1"/>
  <c r="U977"/>
  <c r="U976" s="1"/>
  <c r="T977"/>
  <c r="T976" s="1"/>
  <c r="W974"/>
  <c r="V974"/>
  <c r="V973" s="1"/>
  <c r="U974"/>
  <c r="U973" s="1"/>
  <c r="T974"/>
  <c r="T973" s="1"/>
  <c r="W973"/>
  <c r="W971"/>
  <c r="W970" s="1"/>
  <c r="V971"/>
  <c r="V970" s="1"/>
  <c r="U971"/>
  <c r="U970" s="1"/>
  <c r="T971"/>
  <c r="T970" s="1"/>
  <c r="W968"/>
  <c r="V968"/>
  <c r="V967" s="1"/>
  <c r="U968"/>
  <c r="U967" s="1"/>
  <c r="T968"/>
  <c r="T967" s="1"/>
  <c r="W967"/>
  <c r="W965"/>
  <c r="W964" s="1"/>
  <c r="V965"/>
  <c r="V964" s="1"/>
  <c r="U965"/>
  <c r="U964" s="1"/>
  <c r="T965"/>
  <c r="T964" s="1"/>
  <c r="W962"/>
  <c r="V962"/>
  <c r="V961" s="1"/>
  <c r="U962"/>
  <c r="U961" s="1"/>
  <c r="T962"/>
  <c r="T961" s="1"/>
  <c r="W961"/>
  <c r="W959"/>
  <c r="W958" s="1"/>
  <c r="V959"/>
  <c r="V958" s="1"/>
  <c r="U959"/>
  <c r="U958" s="1"/>
  <c r="T959"/>
  <c r="T958" s="1"/>
  <c r="W951"/>
  <c r="V951"/>
  <c r="U951"/>
  <c r="T951"/>
  <c r="W949"/>
  <c r="W948" s="1"/>
  <c r="W947" s="1"/>
  <c r="W946" s="1"/>
  <c r="W945" s="1"/>
  <c r="V949"/>
  <c r="U949"/>
  <c r="U948" s="1"/>
  <c r="U947" s="1"/>
  <c r="U946" s="1"/>
  <c r="U945" s="1"/>
  <c r="T949"/>
  <c r="T948" s="1"/>
  <c r="T947" s="1"/>
  <c r="T946" s="1"/>
  <c r="T945" s="1"/>
  <c r="W940"/>
  <c r="V940"/>
  <c r="V939" s="1"/>
  <c r="V938" s="1"/>
  <c r="V937" s="1"/>
  <c r="V936" s="1"/>
  <c r="U940"/>
  <c r="U939" s="1"/>
  <c r="U938" s="1"/>
  <c r="U937" s="1"/>
  <c r="U936" s="1"/>
  <c r="T940"/>
  <c r="T939" s="1"/>
  <c r="T938" s="1"/>
  <c r="T937" s="1"/>
  <c r="T936" s="1"/>
  <c r="W939"/>
  <c r="W938" s="1"/>
  <c r="W937" s="1"/>
  <c r="W936" s="1"/>
  <c r="W933"/>
  <c r="V933"/>
  <c r="V932" s="1"/>
  <c r="V931" s="1"/>
  <c r="V930" s="1"/>
  <c r="U933"/>
  <c r="U932" s="1"/>
  <c r="U931" s="1"/>
  <c r="U930" s="1"/>
  <c r="T933"/>
  <c r="T932" s="1"/>
  <c r="T931" s="1"/>
  <c r="T930" s="1"/>
  <c r="W932"/>
  <c r="W931" s="1"/>
  <c r="W930" s="1"/>
  <c r="W927"/>
  <c r="V927"/>
  <c r="V926" s="1"/>
  <c r="V925" s="1"/>
  <c r="V924" s="1"/>
  <c r="U927"/>
  <c r="U926" s="1"/>
  <c r="U925" s="1"/>
  <c r="U924" s="1"/>
  <c r="T927"/>
  <c r="T926" s="1"/>
  <c r="T925" s="1"/>
  <c r="T924" s="1"/>
  <c r="W926"/>
  <c r="W925" s="1"/>
  <c r="W924" s="1"/>
  <c r="W918"/>
  <c r="W917" s="1"/>
  <c r="V918"/>
  <c r="V917" s="1"/>
  <c r="U918"/>
  <c r="U917" s="1"/>
  <c r="T918"/>
  <c r="T917" s="1"/>
  <c r="W914"/>
  <c r="V914"/>
  <c r="V913" s="1"/>
  <c r="V912" s="1"/>
  <c r="U914"/>
  <c r="U913" s="1"/>
  <c r="U912" s="1"/>
  <c r="T914"/>
  <c r="T913" s="1"/>
  <c r="T912" s="1"/>
  <c r="W913"/>
  <c r="W912" s="1"/>
  <c r="Y909"/>
  <c r="Y908" s="1"/>
  <c r="X909"/>
  <c r="X908" s="1"/>
  <c r="Y906"/>
  <c r="Y905" s="1"/>
  <c r="X906"/>
  <c r="X905" s="1"/>
  <c r="Y903"/>
  <c r="Y902" s="1"/>
  <c r="Y901" s="1"/>
  <c r="X903"/>
  <c r="X902" s="1"/>
  <c r="X901" s="1"/>
  <c r="W898"/>
  <c r="V898"/>
  <c r="V897" s="1"/>
  <c r="U898"/>
  <c r="U897" s="1"/>
  <c r="T898"/>
  <c r="T897" s="1"/>
  <c r="W897"/>
  <c r="W894"/>
  <c r="V894"/>
  <c r="V893" s="1"/>
  <c r="U894"/>
  <c r="U893" s="1"/>
  <c r="T894"/>
  <c r="T893" s="1"/>
  <c r="W893"/>
  <c r="W891"/>
  <c r="W890" s="1"/>
  <c r="V891"/>
  <c r="U891"/>
  <c r="U890" s="1"/>
  <c r="T891"/>
  <c r="T890" s="1"/>
  <c r="V890"/>
  <c r="W887"/>
  <c r="W886" s="1"/>
  <c r="V887"/>
  <c r="V886" s="1"/>
  <c r="U887"/>
  <c r="U886" s="1"/>
  <c r="T887"/>
  <c r="T886" s="1"/>
  <c r="W884"/>
  <c r="V884"/>
  <c r="V883" s="1"/>
  <c r="U884"/>
  <c r="U883" s="1"/>
  <c r="T884"/>
  <c r="T883" s="1"/>
  <c r="W883"/>
  <c r="W879"/>
  <c r="W878" s="1"/>
  <c r="V879"/>
  <c r="V878" s="1"/>
  <c r="U879"/>
  <c r="U878" s="1"/>
  <c r="T879"/>
  <c r="T878" s="1"/>
  <c r="W875"/>
  <c r="W874" s="1"/>
  <c r="V875"/>
  <c r="V874" s="1"/>
  <c r="U875"/>
  <c r="U874" s="1"/>
  <c r="T875"/>
  <c r="T874" s="1"/>
  <c r="W872"/>
  <c r="W871" s="1"/>
  <c r="V872"/>
  <c r="V871" s="1"/>
  <c r="U872"/>
  <c r="U871" s="1"/>
  <c r="T872"/>
  <c r="T871" s="1"/>
  <c r="W868"/>
  <c r="V868"/>
  <c r="V867" s="1"/>
  <c r="U868"/>
  <c r="U867" s="1"/>
  <c r="T868"/>
  <c r="T867" s="1"/>
  <c r="W867"/>
  <c r="W865"/>
  <c r="W864" s="1"/>
  <c r="V865"/>
  <c r="V864" s="1"/>
  <c r="U865"/>
  <c r="U864" s="1"/>
  <c r="T865"/>
  <c r="T864" s="1"/>
  <c r="W844"/>
  <c r="V844"/>
  <c r="U844"/>
  <c r="T844"/>
  <c r="W842"/>
  <c r="V842"/>
  <c r="U842"/>
  <c r="T842"/>
  <c r="W840"/>
  <c r="W839" s="1"/>
  <c r="W838" s="1"/>
  <c r="V840"/>
  <c r="V839" s="1"/>
  <c r="U840"/>
  <c r="T840"/>
  <c r="V838"/>
  <c r="W836"/>
  <c r="W835" s="1"/>
  <c r="V836"/>
  <c r="V835" s="1"/>
  <c r="U836"/>
  <c r="U835" s="1"/>
  <c r="U834" s="1"/>
  <c r="T836"/>
  <c r="T835" s="1"/>
  <c r="T834" s="1"/>
  <c r="W834"/>
  <c r="V834"/>
  <c r="W832"/>
  <c r="W831" s="1"/>
  <c r="W830" s="1"/>
  <c r="V832"/>
  <c r="V831" s="1"/>
  <c r="U832"/>
  <c r="U831" s="1"/>
  <c r="U830" s="1"/>
  <c r="T832"/>
  <c r="T831" s="1"/>
  <c r="T830" s="1"/>
  <c r="V830"/>
  <c r="Y825"/>
  <c r="Y824" s="1"/>
  <c r="X825"/>
  <c r="X824" s="1"/>
  <c r="W822"/>
  <c r="W821" s="1"/>
  <c r="W820" s="1"/>
  <c r="V822"/>
  <c r="U822"/>
  <c r="U821" s="1"/>
  <c r="U820" s="1"/>
  <c r="T822"/>
  <c r="T821" s="1"/>
  <c r="T820" s="1"/>
  <c r="V821"/>
  <c r="V820" s="1"/>
  <c r="W818"/>
  <c r="V818"/>
  <c r="U818"/>
  <c r="U817" s="1"/>
  <c r="U816" s="1"/>
  <c r="T818"/>
  <c r="T817" s="1"/>
  <c r="T816" s="1"/>
  <c r="W817"/>
  <c r="W816" s="1"/>
  <c r="V817"/>
  <c r="V816" s="1"/>
  <c r="W808"/>
  <c r="V808"/>
  <c r="U808"/>
  <c r="U807" s="1"/>
  <c r="U806" s="1"/>
  <c r="U801" s="1"/>
  <c r="U800" s="1"/>
  <c r="T808"/>
  <c r="T807" s="1"/>
  <c r="T806" s="1"/>
  <c r="T801" s="1"/>
  <c r="T800" s="1"/>
  <c r="W807"/>
  <c r="W806" s="1"/>
  <c r="W801" s="1"/>
  <c r="W800" s="1"/>
  <c r="V807"/>
  <c r="V806" s="1"/>
  <c r="V801" s="1"/>
  <c r="V800" s="1"/>
  <c r="W797"/>
  <c r="V797"/>
  <c r="U797"/>
  <c r="T797"/>
  <c r="T796" s="1"/>
  <c r="T795" s="1"/>
  <c r="T794" s="1"/>
  <c r="T793" s="1"/>
  <c r="W796"/>
  <c r="V796"/>
  <c r="V795" s="1"/>
  <c r="V794" s="1"/>
  <c r="V793" s="1"/>
  <c r="U796"/>
  <c r="U795" s="1"/>
  <c r="U794" s="1"/>
  <c r="U793" s="1"/>
  <c r="W795"/>
  <c r="W794" s="1"/>
  <c r="W793" s="1"/>
  <c r="W790"/>
  <c r="W789" s="1"/>
  <c r="W788" s="1"/>
  <c r="W787" s="1"/>
  <c r="V790"/>
  <c r="V789" s="1"/>
  <c r="V788" s="1"/>
  <c r="V787" s="1"/>
  <c r="U790"/>
  <c r="U789" s="1"/>
  <c r="U788" s="1"/>
  <c r="U787" s="1"/>
  <c r="T790"/>
  <c r="T789" s="1"/>
  <c r="T788" s="1"/>
  <c r="T787" s="1"/>
  <c r="Y785"/>
  <c r="Y784" s="1"/>
  <c r="X785"/>
  <c r="X784" s="1"/>
  <c r="Y782"/>
  <c r="Y781" s="1"/>
  <c r="X782"/>
  <c r="X781" s="1"/>
  <c r="W779"/>
  <c r="W778" s="1"/>
  <c r="W777" s="1"/>
  <c r="V779"/>
  <c r="V778" s="1"/>
  <c r="V777" s="1"/>
  <c r="U779"/>
  <c r="U778" s="1"/>
  <c r="U777" s="1"/>
  <c r="T779"/>
  <c r="T778" s="1"/>
  <c r="T777" s="1"/>
  <c r="W775"/>
  <c r="V775"/>
  <c r="V774" s="1"/>
  <c r="U775"/>
  <c r="U774" s="1"/>
  <c r="T775"/>
  <c r="T774" s="1"/>
  <c r="W774"/>
  <c r="W772"/>
  <c r="W771" s="1"/>
  <c r="V772"/>
  <c r="V771" s="1"/>
  <c r="U772"/>
  <c r="U771" s="1"/>
  <c r="T772"/>
  <c r="T771" s="1"/>
  <c r="W768"/>
  <c r="W767" s="1"/>
  <c r="W766" s="1"/>
  <c r="V768"/>
  <c r="V767" s="1"/>
  <c r="V766" s="1"/>
  <c r="U768"/>
  <c r="U767" s="1"/>
  <c r="U766" s="1"/>
  <c r="T768"/>
  <c r="T767" s="1"/>
  <c r="T766" s="1"/>
  <c r="W764"/>
  <c r="W763" s="1"/>
  <c r="W762" s="1"/>
  <c r="V764"/>
  <c r="V763" s="1"/>
  <c r="V762" s="1"/>
  <c r="U764"/>
  <c r="T764"/>
  <c r="T763" s="1"/>
  <c r="T762" s="1"/>
  <c r="U763"/>
  <c r="U762" s="1"/>
  <c r="W759"/>
  <c r="V759"/>
  <c r="V758" s="1"/>
  <c r="U759"/>
  <c r="U758" s="1"/>
  <c r="T759"/>
  <c r="T758" s="1"/>
  <c r="W758"/>
  <c r="W756"/>
  <c r="V756"/>
  <c r="U756"/>
  <c r="T756"/>
  <c r="T755" s="1"/>
  <c r="W755"/>
  <c r="V755"/>
  <c r="U755"/>
  <c r="W753"/>
  <c r="V753"/>
  <c r="V752" s="1"/>
  <c r="V751" s="1"/>
  <c r="U753"/>
  <c r="U752" s="1"/>
  <c r="U751" s="1"/>
  <c r="T753"/>
  <c r="T752" s="1"/>
  <c r="T751" s="1"/>
  <c r="W752"/>
  <c r="W751" s="1"/>
  <c r="W749"/>
  <c r="W748" s="1"/>
  <c r="W747" s="1"/>
  <c r="V749"/>
  <c r="V748" s="1"/>
  <c r="V747" s="1"/>
  <c r="U749"/>
  <c r="U748" s="1"/>
  <c r="U747" s="1"/>
  <c r="T749"/>
  <c r="T748" s="1"/>
  <c r="T747" s="1"/>
  <c r="W745"/>
  <c r="W744" s="1"/>
  <c r="W743" s="1"/>
  <c r="V745"/>
  <c r="V744" s="1"/>
  <c r="V743" s="1"/>
  <c r="U745"/>
  <c r="U744" s="1"/>
  <c r="U743" s="1"/>
  <c r="T745"/>
  <c r="T744" s="1"/>
  <c r="T743" s="1"/>
  <c r="W737"/>
  <c r="V737"/>
  <c r="V736" s="1"/>
  <c r="V735" s="1"/>
  <c r="U737"/>
  <c r="U736" s="1"/>
  <c r="U735" s="1"/>
  <c r="T737"/>
  <c r="T736" s="1"/>
  <c r="T735" s="1"/>
  <c r="W736"/>
  <c r="W735" s="1"/>
  <c r="W733"/>
  <c r="V733"/>
  <c r="V732" s="1"/>
  <c r="V731" s="1"/>
  <c r="U733"/>
  <c r="U732" s="1"/>
  <c r="T733"/>
  <c r="W732"/>
  <c r="W731" s="1"/>
  <c r="T732"/>
  <c r="T731" s="1"/>
  <c r="U731"/>
  <c r="W729"/>
  <c r="V729"/>
  <c r="U729"/>
  <c r="U728" s="1"/>
  <c r="U727" s="1"/>
  <c r="U726" s="1"/>
  <c r="T729"/>
  <c r="T728" s="1"/>
  <c r="T727" s="1"/>
  <c r="W728"/>
  <c r="W727" s="1"/>
  <c r="V728"/>
  <c r="V727" s="1"/>
  <c r="Y722"/>
  <c r="Y721" s="1"/>
  <c r="X722"/>
  <c r="X721" s="1"/>
  <c r="Y719"/>
  <c r="Y718" s="1"/>
  <c r="X719"/>
  <c r="X718" s="1"/>
  <c r="W716"/>
  <c r="V716"/>
  <c r="U716"/>
  <c r="U715" s="1"/>
  <c r="U714" s="1"/>
  <c r="U713" s="1"/>
  <c r="T716"/>
  <c r="T715" s="1"/>
  <c r="T714" s="1"/>
  <c r="T713" s="1"/>
  <c r="W715"/>
  <c r="W714" s="1"/>
  <c r="W713" s="1"/>
  <c r="V715"/>
  <c r="V714" s="1"/>
  <c r="V713" s="1"/>
  <c r="W708"/>
  <c r="W707" s="1"/>
  <c r="V708"/>
  <c r="V707" s="1"/>
  <c r="U708"/>
  <c r="U707" s="1"/>
  <c r="T708"/>
  <c r="T707" s="1"/>
  <c r="W705"/>
  <c r="V705"/>
  <c r="V704" s="1"/>
  <c r="U705"/>
  <c r="U704" s="1"/>
  <c r="T705"/>
  <c r="T704" s="1"/>
  <c r="W704"/>
  <c r="W701"/>
  <c r="V701"/>
  <c r="U701"/>
  <c r="U700" s="1"/>
  <c r="T701"/>
  <c r="T700" s="1"/>
  <c r="W700"/>
  <c r="V700"/>
  <c r="W698"/>
  <c r="W697" s="1"/>
  <c r="V698"/>
  <c r="V697" s="1"/>
  <c r="U698"/>
  <c r="U697" s="1"/>
  <c r="T698"/>
  <c r="T697" s="1"/>
  <c r="W694"/>
  <c r="W693" s="1"/>
  <c r="W692" s="1"/>
  <c r="V694"/>
  <c r="V693" s="1"/>
  <c r="V692" s="1"/>
  <c r="U694"/>
  <c r="U693" s="1"/>
  <c r="U692" s="1"/>
  <c r="T694"/>
  <c r="T693" s="1"/>
  <c r="T692" s="1"/>
  <c r="W690"/>
  <c r="W689" s="1"/>
  <c r="V690"/>
  <c r="V689" s="1"/>
  <c r="U690"/>
  <c r="U689" s="1"/>
  <c r="T690"/>
  <c r="T689" s="1"/>
  <c r="W687"/>
  <c r="V687"/>
  <c r="U687"/>
  <c r="U686" s="1"/>
  <c r="T687"/>
  <c r="T686" s="1"/>
  <c r="W686"/>
  <c r="V686"/>
  <c r="W683"/>
  <c r="V683"/>
  <c r="U683"/>
  <c r="U682" s="1"/>
  <c r="U681" s="1"/>
  <c r="T683"/>
  <c r="T682" s="1"/>
  <c r="T681" s="1"/>
  <c r="W682"/>
  <c r="W681" s="1"/>
  <c r="V682"/>
  <c r="V681" s="1"/>
  <c r="W676"/>
  <c r="V676"/>
  <c r="V675" s="1"/>
  <c r="V674" s="1"/>
  <c r="V673" s="1"/>
  <c r="U676"/>
  <c r="U675" s="1"/>
  <c r="U674" s="1"/>
  <c r="U673" s="1"/>
  <c r="T676"/>
  <c r="T675" s="1"/>
  <c r="T674" s="1"/>
  <c r="T673" s="1"/>
  <c r="W675"/>
  <c r="W674" s="1"/>
  <c r="W673" s="1"/>
  <c r="W665"/>
  <c r="W664" s="1"/>
  <c r="V665"/>
  <c r="V664" s="1"/>
  <c r="U665"/>
  <c r="U664" s="1"/>
  <c r="T665"/>
  <c r="T664" s="1"/>
  <c r="W662"/>
  <c r="V662"/>
  <c r="V661" s="1"/>
  <c r="U662"/>
  <c r="U661" s="1"/>
  <c r="T662"/>
  <c r="T661" s="1"/>
  <c r="W661"/>
  <c r="Y659"/>
  <c r="Y658" s="1"/>
  <c r="Y657" s="1"/>
  <c r="X659"/>
  <c r="X658" s="1"/>
  <c r="X657" s="1"/>
  <c r="W654"/>
  <c r="W653" s="1"/>
  <c r="V654"/>
  <c r="V653" s="1"/>
  <c r="U654"/>
  <c r="U653" s="1"/>
  <c r="T654"/>
  <c r="T653" s="1"/>
  <c r="W650"/>
  <c r="W649" s="1"/>
  <c r="V650"/>
  <c r="V649" s="1"/>
  <c r="V648" s="1"/>
  <c r="U650"/>
  <c r="U649" s="1"/>
  <c r="T650"/>
  <c r="T649" s="1"/>
  <c r="W646"/>
  <c r="W645" s="1"/>
  <c r="W644" s="1"/>
  <c r="V646"/>
  <c r="V645" s="1"/>
  <c r="V644" s="1"/>
  <c r="U646"/>
  <c r="U645" s="1"/>
  <c r="U644" s="1"/>
  <c r="T646"/>
  <c r="T645" s="1"/>
  <c r="T644" s="1"/>
  <c r="W641"/>
  <c r="V641"/>
  <c r="V640" s="1"/>
  <c r="V639" s="1"/>
  <c r="U641"/>
  <c r="U640" s="1"/>
  <c r="U639" s="1"/>
  <c r="T641"/>
  <c r="T640" s="1"/>
  <c r="T639" s="1"/>
  <c r="W640"/>
  <c r="W639" s="1"/>
  <c r="W636"/>
  <c r="W635" s="1"/>
  <c r="W634" s="1"/>
  <c r="V636"/>
  <c r="V635" s="1"/>
  <c r="V634" s="1"/>
  <c r="V633" s="1"/>
  <c r="U636"/>
  <c r="U635" s="1"/>
  <c r="U634" s="1"/>
  <c r="T636"/>
  <c r="T635" s="1"/>
  <c r="T634" s="1"/>
  <c r="W627"/>
  <c r="W626" s="1"/>
  <c r="W625" s="1"/>
  <c r="W624" s="1"/>
  <c r="W623" s="1"/>
  <c r="V627"/>
  <c r="V626" s="1"/>
  <c r="V625" s="1"/>
  <c r="V624" s="1"/>
  <c r="V623" s="1"/>
  <c r="U627"/>
  <c r="U626" s="1"/>
  <c r="U625" s="1"/>
  <c r="U624" s="1"/>
  <c r="U623" s="1"/>
  <c r="T627"/>
  <c r="T626" s="1"/>
  <c r="T625" s="1"/>
  <c r="T624" s="1"/>
  <c r="T623" s="1"/>
  <c r="W620"/>
  <c r="V620"/>
  <c r="U620"/>
  <c r="U619" s="1"/>
  <c r="U618" s="1"/>
  <c r="U617" s="1"/>
  <c r="U616" s="1"/>
  <c r="T620"/>
  <c r="T619" s="1"/>
  <c r="T618" s="1"/>
  <c r="T617" s="1"/>
  <c r="T616" s="1"/>
  <c r="W619"/>
  <c r="W618" s="1"/>
  <c r="W617" s="1"/>
  <c r="W616" s="1"/>
  <c r="V619"/>
  <c r="V618" s="1"/>
  <c r="V617" s="1"/>
  <c r="V616" s="1"/>
  <c r="W611"/>
  <c r="W610" s="1"/>
  <c r="W609" s="1"/>
  <c r="W608" s="1"/>
  <c r="V611"/>
  <c r="V610" s="1"/>
  <c r="V609" s="1"/>
  <c r="V608" s="1"/>
  <c r="U611"/>
  <c r="U610" s="1"/>
  <c r="U609" s="1"/>
  <c r="U608" s="1"/>
  <c r="T611"/>
  <c r="T610" s="1"/>
  <c r="T609" s="1"/>
  <c r="T608" s="1"/>
  <c r="W606"/>
  <c r="V606"/>
  <c r="U606"/>
  <c r="U605" s="1"/>
  <c r="U604" s="1"/>
  <c r="U603" s="1"/>
  <c r="T606"/>
  <c r="T605" s="1"/>
  <c r="T604" s="1"/>
  <c r="T603" s="1"/>
  <c r="W605"/>
  <c r="W604" s="1"/>
  <c r="W603" s="1"/>
  <c r="V605"/>
  <c r="V604" s="1"/>
  <c r="V603" s="1"/>
  <c r="W601"/>
  <c r="W600" s="1"/>
  <c r="V601"/>
  <c r="V600" s="1"/>
  <c r="V599" s="1"/>
  <c r="U601"/>
  <c r="U600" s="1"/>
  <c r="U599" s="1"/>
  <c r="T601"/>
  <c r="T600" s="1"/>
  <c r="T599" s="1"/>
  <c r="W599"/>
  <c r="W597"/>
  <c r="W596" s="1"/>
  <c r="W595" s="1"/>
  <c r="V597"/>
  <c r="V596" s="1"/>
  <c r="V595" s="1"/>
  <c r="U597"/>
  <c r="U596" s="1"/>
  <c r="U595" s="1"/>
  <c r="T597"/>
  <c r="T596" s="1"/>
  <c r="T595" s="1"/>
  <c r="W592"/>
  <c r="V592"/>
  <c r="V591" s="1"/>
  <c r="V590" s="1"/>
  <c r="U592"/>
  <c r="U591" s="1"/>
  <c r="U590" s="1"/>
  <c r="T592"/>
  <c r="T591" s="1"/>
  <c r="T590" s="1"/>
  <c r="W591"/>
  <c r="W590" s="1"/>
  <c r="X589"/>
  <c r="X588" s="1"/>
  <c r="X587" s="1"/>
  <c r="X586" s="1"/>
  <c r="X585" s="1"/>
  <c r="W581"/>
  <c r="W580" s="1"/>
  <c r="W579" s="1"/>
  <c r="W578" s="1"/>
  <c r="V581"/>
  <c r="V580" s="1"/>
  <c r="V579" s="1"/>
  <c r="V578" s="1"/>
  <c r="U581"/>
  <c r="U580" s="1"/>
  <c r="U579" s="1"/>
  <c r="U578" s="1"/>
  <c r="T581"/>
  <c r="T580" s="1"/>
  <c r="T579" s="1"/>
  <c r="T578" s="1"/>
  <c r="W576"/>
  <c r="V576"/>
  <c r="V575" s="1"/>
  <c r="U576"/>
  <c r="U575" s="1"/>
  <c r="T576"/>
  <c r="T575" s="1"/>
  <c r="W575"/>
  <c r="W573"/>
  <c r="V573"/>
  <c r="U573"/>
  <c r="T573"/>
  <c r="W571"/>
  <c r="V571"/>
  <c r="U571"/>
  <c r="T571"/>
  <c r="T570" s="1"/>
  <c r="W570"/>
  <c r="V570"/>
  <c r="U570"/>
  <c r="W567"/>
  <c r="V567"/>
  <c r="U567"/>
  <c r="U566" s="1"/>
  <c r="T567"/>
  <c r="T566" s="1"/>
  <c r="W566"/>
  <c r="V566"/>
  <c r="W564"/>
  <c r="V564"/>
  <c r="V563" s="1"/>
  <c r="U564"/>
  <c r="U563" s="1"/>
  <c r="T564"/>
  <c r="T563" s="1"/>
  <c r="W563"/>
  <c r="W561"/>
  <c r="V561"/>
  <c r="U561"/>
  <c r="T561"/>
  <c r="W559"/>
  <c r="V559"/>
  <c r="U559"/>
  <c r="U558" s="1"/>
  <c r="U554" s="1"/>
  <c r="U553" s="1"/>
  <c r="T559"/>
  <c r="T558" s="1"/>
  <c r="T556"/>
  <c r="T555" s="1"/>
  <c r="W551"/>
  <c r="V551"/>
  <c r="U551"/>
  <c r="T551"/>
  <c r="T550" s="1"/>
  <c r="T549" s="1"/>
  <c r="T548" s="1"/>
  <c r="W550"/>
  <c r="W549" s="1"/>
  <c r="W548" s="1"/>
  <c r="V550"/>
  <c r="V549" s="1"/>
  <c r="V548" s="1"/>
  <c r="U550"/>
  <c r="U549" s="1"/>
  <c r="U548" s="1"/>
  <c r="W546"/>
  <c r="V546"/>
  <c r="V545" s="1"/>
  <c r="U546"/>
  <c r="U545" s="1"/>
  <c r="U544" s="1"/>
  <c r="U543" s="1"/>
  <c r="T546"/>
  <c r="T545" s="1"/>
  <c r="T544" s="1"/>
  <c r="T543" s="1"/>
  <c r="W545"/>
  <c r="W544" s="1"/>
  <c r="W543" s="1"/>
  <c r="V544"/>
  <c r="V543" s="1"/>
  <c r="W541"/>
  <c r="W540" s="1"/>
  <c r="W539" s="1"/>
  <c r="W538" s="1"/>
  <c r="W537" s="1"/>
  <c r="V541"/>
  <c r="V540" s="1"/>
  <c r="V539" s="1"/>
  <c r="V538" s="1"/>
  <c r="V537" s="1"/>
  <c r="U541"/>
  <c r="U540" s="1"/>
  <c r="U539" s="1"/>
  <c r="U538" s="1"/>
  <c r="U537" s="1"/>
  <c r="T541"/>
  <c r="T540" s="1"/>
  <c r="T539" s="1"/>
  <c r="T538" s="1"/>
  <c r="T537" s="1"/>
  <c r="W535"/>
  <c r="V535"/>
  <c r="U535"/>
  <c r="U534" s="1"/>
  <c r="U533" s="1"/>
  <c r="U532" s="1"/>
  <c r="T535"/>
  <c r="T534" s="1"/>
  <c r="T533" s="1"/>
  <c r="T532" s="1"/>
  <c r="W534"/>
  <c r="W533" s="1"/>
  <c r="W532" s="1"/>
  <c r="V534"/>
  <c r="V533" s="1"/>
  <c r="V532" s="1"/>
  <c r="W528"/>
  <c r="W527" s="1"/>
  <c r="W526" s="1"/>
  <c r="W525" s="1"/>
  <c r="V528"/>
  <c r="V527" s="1"/>
  <c r="V526" s="1"/>
  <c r="V525" s="1"/>
  <c r="U528"/>
  <c r="U527" s="1"/>
  <c r="U526" s="1"/>
  <c r="U525" s="1"/>
  <c r="T528"/>
  <c r="T527" s="1"/>
  <c r="T526" s="1"/>
  <c r="T525" s="1"/>
  <c r="W523"/>
  <c r="W522" s="1"/>
  <c r="W521" s="1"/>
  <c r="W520" s="1"/>
  <c r="V523"/>
  <c r="V522" s="1"/>
  <c r="V521" s="1"/>
  <c r="V520" s="1"/>
  <c r="U523"/>
  <c r="U522" s="1"/>
  <c r="U521" s="1"/>
  <c r="U520" s="1"/>
  <c r="T523"/>
  <c r="T522" s="1"/>
  <c r="T521" s="1"/>
  <c r="T520" s="1"/>
  <c r="W518"/>
  <c r="V518"/>
  <c r="U518"/>
  <c r="T518"/>
  <c r="T517" s="1"/>
  <c r="T516" s="1"/>
  <c r="T515" s="1"/>
  <c r="W517"/>
  <c r="W516" s="1"/>
  <c r="W515" s="1"/>
  <c r="V517"/>
  <c r="V516" s="1"/>
  <c r="V515" s="1"/>
  <c r="U517"/>
  <c r="U516" s="1"/>
  <c r="U515" s="1"/>
  <c r="W513"/>
  <c r="V513"/>
  <c r="V512" s="1"/>
  <c r="U513"/>
  <c r="U512" s="1"/>
  <c r="U511" s="1"/>
  <c r="U510" s="1"/>
  <c r="T513"/>
  <c r="T512" s="1"/>
  <c r="T511" s="1"/>
  <c r="T510" s="1"/>
  <c r="W512"/>
  <c r="W511" s="1"/>
  <c r="W510" s="1"/>
  <c r="V511"/>
  <c r="V510" s="1"/>
  <c r="Y506"/>
  <c r="X506"/>
  <c r="W504"/>
  <c r="V504"/>
  <c r="U504"/>
  <c r="U503" s="1"/>
  <c r="U502" s="1"/>
  <c r="U501" s="1"/>
  <c r="T504"/>
  <c r="T503" s="1"/>
  <c r="T502" s="1"/>
  <c r="T501" s="1"/>
  <c r="W503"/>
  <c r="W502" s="1"/>
  <c r="W501" s="1"/>
  <c r="V503"/>
  <c r="V502" s="1"/>
  <c r="V501" s="1"/>
  <c r="X500"/>
  <c r="X499" s="1"/>
  <c r="X498" s="1"/>
  <c r="X497" s="1"/>
  <c r="Y499"/>
  <c r="Y498" s="1"/>
  <c r="Y497" s="1"/>
  <c r="W495"/>
  <c r="W494" s="1"/>
  <c r="W493" s="1"/>
  <c r="W492" s="1"/>
  <c r="V495"/>
  <c r="V494" s="1"/>
  <c r="V493" s="1"/>
  <c r="V492" s="1"/>
  <c r="U495"/>
  <c r="U494" s="1"/>
  <c r="U493" s="1"/>
  <c r="U492" s="1"/>
  <c r="T495"/>
  <c r="T494" s="1"/>
  <c r="T493" s="1"/>
  <c r="T492" s="1"/>
  <c r="W490"/>
  <c r="V490"/>
  <c r="V489" s="1"/>
  <c r="V488" s="1"/>
  <c r="V487" s="1"/>
  <c r="U490"/>
  <c r="U489" s="1"/>
  <c r="U488" s="1"/>
  <c r="U487" s="1"/>
  <c r="T490"/>
  <c r="T489" s="1"/>
  <c r="T488" s="1"/>
  <c r="T487" s="1"/>
  <c r="W489"/>
  <c r="W488" s="1"/>
  <c r="W487" s="1"/>
  <c r="W485"/>
  <c r="V485"/>
  <c r="U485"/>
  <c r="T485"/>
  <c r="T484" s="1"/>
  <c r="T483" s="1"/>
  <c r="T482" s="1"/>
  <c r="W484"/>
  <c r="W483" s="1"/>
  <c r="W482" s="1"/>
  <c r="V484"/>
  <c r="V483" s="1"/>
  <c r="V482" s="1"/>
  <c r="U484"/>
  <c r="U483" s="1"/>
  <c r="U482" s="1"/>
  <c r="W476"/>
  <c r="W475" s="1"/>
  <c r="V476"/>
  <c r="V475" s="1"/>
  <c r="U476"/>
  <c r="U475" s="1"/>
  <c r="T476"/>
  <c r="T475" s="1"/>
  <c r="W473"/>
  <c r="V473"/>
  <c r="U473"/>
  <c r="T473"/>
  <c r="T472" s="1"/>
  <c r="W472"/>
  <c r="V472"/>
  <c r="U472"/>
  <c r="W470"/>
  <c r="V470"/>
  <c r="V469" s="1"/>
  <c r="U470"/>
  <c r="U469" s="1"/>
  <c r="T470"/>
  <c r="T469" s="1"/>
  <c r="W469"/>
  <c r="W465"/>
  <c r="W464" s="1"/>
  <c r="W463" s="1"/>
  <c r="W462" s="1"/>
  <c r="V465"/>
  <c r="U465"/>
  <c r="U464" s="1"/>
  <c r="U463" s="1"/>
  <c r="U462" s="1"/>
  <c r="T465"/>
  <c r="T464" s="1"/>
  <c r="T463" s="1"/>
  <c r="T462" s="1"/>
  <c r="V464"/>
  <c r="V463" s="1"/>
  <c r="V462" s="1"/>
  <c r="W460"/>
  <c r="V460"/>
  <c r="V459" s="1"/>
  <c r="V458" s="1"/>
  <c r="V457" s="1"/>
  <c r="V456" s="1"/>
  <c r="U460"/>
  <c r="U459" s="1"/>
  <c r="U458" s="1"/>
  <c r="U457" s="1"/>
  <c r="U456" s="1"/>
  <c r="T460"/>
  <c r="T459" s="1"/>
  <c r="T458" s="1"/>
  <c r="T457" s="1"/>
  <c r="T456" s="1"/>
  <c r="W459"/>
  <c r="W458" s="1"/>
  <c r="W457" s="1"/>
  <c r="W456" s="1"/>
  <c r="W454"/>
  <c r="V454"/>
  <c r="U454"/>
  <c r="T454"/>
  <c r="W452"/>
  <c r="W451" s="1"/>
  <c r="W450" s="1"/>
  <c r="V452"/>
  <c r="V451" s="1"/>
  <c r="V450" s="1"/>
  <c r="U452"/>
  <c r="T452"/>
  <c r="W448"/>
  <c r="W447" s="1"/>
  <c r="W446" s="1"/>
  <c r="V448"/>
  <c r="V447" s="1"/>
  <c r="V446" s="1"/>
  <c r="U448"/>
  <c r="U447" s="1"/>
  <c r="U446" s="1"/>
  <c r="T448"/>
  <c r="T447" s="1"/>
  <c r="T446" s="1"/>
  <c r="W443"/>
  <c r="V443"/>
  <c r="V442" s="1"/>
  <c r="U443"/>
  <c r="U442" s="1"/>
  <c r="T443"/>
  <c r="T442" s="1"/>
  <c r="W442"/>
  <c r="W440"/>
  <c r="W439" s="1"/>
  <c r="V440"/>
  <c r="V439" s="1"/>
  <c r="U440"/>
  <c r="U439" s="1"/>
  <c r="T440"/>
  <c r="T439" s="1"/>
  <c r="T438" s="1"/>
  <c r="W436"/>
  <c r="W435" s="1"/>
  <c r="W434" s="1"/>
  <c r="V436"/>
  <c r="V435" s="1"/>
  <c r="V434" s="1"/>
  <c r="U436"/>
  <c r="U435" s="1"/>
  <c r="U434" s="1"/>
  <c r="T436"/>
  <c r="T435" s="1"/>
  <c r="T434" s="1"/>
  <c r="T433" s="1"/>
  <c r="W429"/>
  <c r="W428" s="1"/>
  <c r="W427" s="1"/>
  <c r="W426" s="1"/>
  <c r="W425" s="1"/>
  <c r="V429"/>
  <c r="V428" s="1"/>
  <c r="V427" s="1"/>
  <c r="V426" s="1"/>
  <c r="V425" s="1"/>
  <c r="U429"/>
  <c r="T429"/>
  <c r="T428" s="1"/>
  <c r="T427" s="1"/>
  <c r="T426" s="1"/>
  <c r="T425" s="1"/>
  <c r="U428"/>
  <c r="U427" s="1"/>
  <c r="U426" s="1"/>
  <c r="U425" s="1"/>
  <c r="W422"/>
  <c r="W421" s="1"/>
  <c r="W420" s="1"/>
  <c r="W419" s="1"/>
  <c r="V422"/>
  <c r="V421" s="1"/>
  <c r="V420" s="1"/>
  <c r="V419" s="1"/>
  <c r="U422"/>
  <c r="T422"/>
  <c r="T421" s="1"/>
  <c r="T420" s="1"/>
  <c r="T419" s="1"/>
  <c r="U421"/>
  <c r="U420" s="1"/>
  <c r="U419" s="1"/>
  <c r="W417"/>
  <c r="V417"/>
  <c r="U417"/>
  <c r="T417"/>
  <c r="W415"/>
  <c r="V415"/>
  <c r="U415"/>
  <c r="T415"/>
  <c r="W413"/>
  <c r="V413"/>
  <c r="U413"/>
  <c r="U412" s="1"/>
  <c r="U411" s="1"/>
  <c r="U406" s="1"/>
  <c r="T413"/>
  <c r="T412" s="1"/>
  <c r="T411" s="1"/>
  <c r="W412"/>
  <c r="V412"/>
  <c r="V411" s="1"/>
  <c r="V406" s="1"/>
  <c r="W411"/>
  <c r="W406" s="1"/>
  <c r="T409"/>
  <c r="T408" s="1"/>
  <c r="T407" s="1"/>
  <c r="W399"/>
  <c r="V399"/>
  <c r="U399"/>
  <c r="T399"/>
  <c r="W397"/>
  <c r="V397"/>
  <c r="U397"/>
  <c r="U396" s="1"/>
  <c r="T397"/>
  <c r="T396" s="1"/>
  <c r="W394"/>
  <c r="W393" s="1"/>
  <c r="V394"/>
  <c r="V393" s="1"/>
  <c r="U394"/>
  <c r="U393" s="1"/>
  <c r="T394"/>
  <c r="T393" s="1"/>
  <c r="W391"/>
  <c r="V391"/>
  <c r="V390" s="1"/>
  <c r="U391"/>
  <c r="U390" s="1"/>
  <c r="T391"/>
  <c r="T390" s="1"/>
  <c r="W390"/>
  <c r="W386"/>
  <c r="W385" s="1"/>
  <c r="W384" s="1"/>
  <c r="W383" s="1"/>
  <c r="V386"/>
  <c r="V385" s="1"/>
  <c r="V384" s="1"/>
  <c r="V383" s="1"/>
  <c r="U386"/>
  <c r="U385" s="1"/>
  <c r="U384" s="1"/>
  <c r="U383" s="1"/>
  <c r="T386"/>
  <c r="T385"/>
  <c r="T384" s="1"/>
  <c r="T383" s="1"/>
  <c r="W380"/>
  <c r="W379" s="1"/>
  <c r="W378" s="1"/>
  <c r="W377" s="1"/>
  <c r="V380"/>
  <c r="V379" s="1"/>
  <c r="V378" s="1"/>
  <c r="V377" s="1"/>
  <c r="U380"/>
  <c r="U379" s="1"/>
  <c r="U378" s="1"/>
  <c r="U377" s="1"/>
  <c r="T380"/>
  <c r="T379" s="1"/>
  <c r="T378" s="1"/>
  <c r="T377" s="1"/>
  <c r="W373"/>
  <c r="W372" s="1"/>
  <c r="W371" s="1"/>
  <c r="V373"/>
  <c r="V372" s="1"/>
  <c r="V371" s="1"/>
  <c r="U373"/>
  <c r="U372" s="1"/>
  <c r="U371" s="1"/>
  <c r="T373"/>
  <c r="T372" s="1"/>
  <c r="T371" s="1"/>
  <c r="W369"/>
  <c r="W368" s="1"/>
  <c r="V369"/>
  <c r="V368" s="1"/>
  <c r="U369"/>
  <c r="U368" s="1"/>
  <c r="T369"/>
  <c r="T368" s="1"/>
  <c r="W366"/>
  <c r="V366"/>
  <c r="U366"/>
  <c r="U365" s="1"/>
  <c r="T366"/>
  <c r="T365" s="1"/>
  <c r="W365"/>
  <c r="V365"/>
  <c r="W363"/>
  <c r="W362" s="1"/>
  <c r="V363"/>
  <c r="V362" s="1"/>
  <c r="U363"/>
  <c r="U362" s="1"/>
  <c r="T363"/>
  <c r="T362" s="1"/>
  <c r="W360"/>
  <c r="V360"/>
  <c r="U360"/>
  <c r="U359" s="1"/>
  <c r="T360"/>
  <c r="T359" s="1"/>
  <c r="W359"/>
  <c r="V359"/>
  <c r="W356"/>
  <c r="V356"/>
  <c r="V355" s="1"/>
  <c r="V354" s="1"/>
  <c r="U356"/>
  <c r="U355" s="1"/>
  <c r="U354" s="1"/>
  <c r="T356"/>
  <c r="T355" s="1"/>
  <c r="T354" s="1"/>
  <c r="W355"/>
  <c r="W354" s="1"/>
  <c r="W348"/>
  <c r="W347" s="1"/>
  <c r="V348"/>
  <c r="V347" s="1"/>
  <c r="U348"/>
  <c r="U347" s="1"/>
  <c r="T348"/>
  <c r="T347" s="1"/>
  <c r="W345"/>
  <c r="V345"/>
  <c r="U345"/>
  <c r="U344" s="1"/>
  <c r="T345"/>
  <c r="T344" s="1"/>
  <c r="W344"/>
  <c r="V344"/>
  <c r="W342"/>
  <c r="W341" s="1"/>
  <c r="V342"/>
  <c r="V341" s="1"/>
  <c r="U342"/>
  <c r="U341" s="1"/>
  <c r="T342"/>
  <c r="T341" s="1"/>
  <c r="W339"/>
  <c r="V339"/>
  <c r="U339"/>
  <c r="U338" s="1"/>
  <c r="T339"/>
  <c r="T338" s="1"/>
  <c r="W338"/>
  <c r="V338"/>
  <c r="W336"/>
  <c r="W335" s="1"/>
  <c r="W334" s="1"/>
  <c r="V336"/>
  <c r="V335" s="1"/>
  <c r="V334" s="1"/>
  <c r="U336"/>
  <c r="U335" s="1"/>
  <c r="U334" s="1"/>
  <c r="T336"/>
  <c r="T335" s="1"/>
  <c r="T334" s="1"/>
  <c r="W332"/>
  <c r="W331" s="1"/>
  <c r="W330" s="1"/>
  <c r="V332"/>
  <c r="U332"/>
  <c r="U331" s="1"/>
  <c r="U330" s="1"/>
  <c r="T332"/>
  <c r="T331" s="1"/>
  <c r="T330" s="1"/>
  <c r="V331"/>
  <c r="V330" s="1"/>
  <c r="W325"/>
  <c r="W324" s="1"/>
  <c r="W323" s="1"/>
  <c r="W322" s="1"/>
  <c r="W321" s="1"/>
  <c r="V325"/>
  <c r="V324" s="1"/>
  <c r="V323" s="1"/>
  <c r="V322" s="1"/>
  <c r="V321" s="1"/>
  <c r="U325"/>
  <c r="U324" s="1"/>
  <c r="U323" s="1"/>
  <c r="U322" s="1"/>
  <c r="U321" s="1"/>
  <c r="T325"/>
  <c r="T324" s="1"/>
  <c r="T323" s="1"/>
  <c r="T322" s="1"/>
  <c r="T321" s="1"/>
  <c r="W305"/>
  <c r="V305"/>
  <c r="U305"/>
  <c r="T305"/>
  <c r="W303"/>
  <c r="V303"/>
  <c r="U303"/>
  <c r="T303"/>
  <c r="T302" s="1"/>
  <c r="T301" s="1"/>
  <c r="W299"/>
  <c r="V299"/>
  <c r="V298" s="1"/>
  <c r="V297" s="1"/>
  <c r="U299"/>
  <c r="U298" s="1"/>
  <c r="U297" s="1"/>
  <c r="T299"/>
  <c r="T298" s="1"/>
  <c r="T297" s="1"/>
  <c r="W298"/>
  <c r="W297" s="1"/>
  <c r="W294"/>
  <c r="W293" s="1"/>
  <c r="W292" s="1"/>
  <c r="W291" s="1"/>
  <c r="V294"/>
  <c r="V293" s="1"/>
  <c r="V292" s="1"/>
  <c r="V291" s="1"/>
  <c r="U294"/>
  <c r="U293" s="1"/>
  <c r="U292" s="1"/>
  <c r="U291" s="1"/>
  <c r="T294"/>
  <c r="T293" s="1"/>
  <c r="T292" s="1"/>
  <c r="T291" s="1"/>
  <c r="W289"/>
  <c r="W288" s="1"/>
  <c r="W287" s="1"/>
  <c r="W286" s="1"/>
  <c r="V289"/>
  <c r="V288" s="1"/>
  <c r="V287" s="1"/>
  <c r="V286" s="1"/>
  <c r="U289"/>
  <c r="U288" s="1"/>
  <c r="U287" s="1"/>
  <c r="U286" s="1"/>
  <c r="T289"/>
  <c r="T288" s="1"/>
  <c r="T287" s="1"/>
  <c r="T286" s="1"/>
  <c r="W282"/>
  <c r="V282"/>
  <c r="V281" s="1"/>
  <c r="V280" s="1"/>
  <c r="V279" s="1"/>
  <c r="V278" s="1"/>
  <c r="U282"/>
  <c r="U281" s="1"/>
  <c r="U280" s="1"/>
  <c r="U279" s="1"/>
  <c r="U278" s="1"/>
  <c r="T282"/>
  <c r="T281" s="1"/>
  <c r="T280" s="1"/>
  <c r="T279" s="1"/>
  <c r="T278" s="1"/>
  <c r="W281"/>
  <c r="W280" s="1"/>
  <c r="W279" s="1"/>
  <c r="W278" s="1"/>
  <c r="W275"/>
  <c r="V275"/>
  <c r="U275"/>
  <c r="T275"/>
  <c r="W273"/>
  <c r="V273"/>
  <c r="U273"/>
  <c r="T273"/>
  <c r="W271"/>
  <c r="V271"/>
  <c r="V270" s="1"/>
  <c r="V269" s="1"/>
  <c r="V268" s="1"/>
  <c r="V267" s="1"/>
  <c r="U271"/>
  <c r="T271"/>
  <c r="T270" s="1"/>
  <c r="T269" s="1"/>
  <c r="T268" s="1"/>
  <c r="T267" s="1"/>
  <c r="W270"/>
  <c r="W269" s="1"/>
  <c r="W268" s="1"/>
  <c r="W267" s="1"/>
  <c r="Y262"/>
  <c r="Y261" s="1"/>
  <c r="Y260" s="1"/>
  <c r="X262"/>
  <c r="X261" s="1"/>
  <c r="X260" s="1"/>
  <c r="W258"/>
  <c r="V258"/>
  <c r="V257" s="1"/>
  <c r="U258"/>
  <c r="U257" s="1"/>
  <c r="T258"/>
  <c r="T257" s="1"/>
  <c r="W257"/>
  <c r="X256"/>
  <c r="X255" s="1"/>
  <c r="X254" s="1"/>
  <c r="W252"/>
  <c r="W251" s="1"/>
  <c r="V252"/>
  <c r="V251" s="1"/>
  <c r="U252"/>
  <c r="U251" s="1"/>
  <c r="T252"/>
  <c r="T251" s="1"/>
  <c r="W247"/>
  <c r="V247"/>
  <c r="U247"/>
  <c r="T247"/>
  <c r="W245"/>
  <c r="V245"/>
  <c r="U245"/>
  <c r="T245"/>
  <c r="W243"/>
  <c r="V243"/>
  <c r="U243"/>
  <c r="T243"/>
  <c r="W241"/>
  <c r="V241"/>
  <c r="U241"/>
  <c r="U240" s="1"/>
  <c r="T241"/>
  <c r="T240" s="1"/>
  <c r="W240"/>
  <c r="W239" s="1"/>
  <c r="W236"/>
  <c r="V236"/>
  <c r="U236"/>
  <c r="T236"/>
  <c r="W234"/>
  <c r="V234"/>
  <c r="U234"/>
  <c r="T234"/>
  <c r="W232"/>
  <c r="V232"/>
  <c r="U232"/>
  <c r="U231" s="1"/>
  <c r="U230" s="1"/>
  <c r="U229" s="1"/>
  <c r="T232"/>
  <c r="T231" s="1"/>
  <c r="T230" s="1"/>
  <c r="T229" s="1"/>
  <c r="W231"/>
  <c r="W230" s="1"/>
  <c r="W229" s="1"/>
  <c r="W227"/>
  <c r="V227"/>
  <c r="V226" s="1"/>
  <c r="V225" s="1"/>
  <c r="V224" s="1"/>
  <c r="U227"/>
  <c r="U226" s="1"/>
  <c r="U225" s="1"/>
  <c r="U224" s="1"/>
  <c r="T227"/>
  <c r="T226" s="1"/>
  <c r="T225" s="1"/>
  <c r="T224" s="1"/>
  <c r="W226"/>
  <c r="W225"/>
  <c r="W224" s="1"/>
  <c r="Y222"/>
  <c r="X222"/>
  <c r="Y220"/>
  <c r="X220"/>
  <c r="W216"/>
  <c r="V216"/>
  <c r="U216"/>
  <c r="T216"/>
  <c r="W214"/>
  <c r="W213" s="1"/>
  <c r="W212" s="1"/>
  <c r="W211" s="1"/>
  <c r="V214"/>
  <c r="U214"/>
  <c r="U213" s="1"/>
  <c r="U212" s="1"/>
  <c r="U211" s="1"/>
  <c r="T214"/>
  <c r="T213" s="1"/>
  <c r="T212" s="1"/>
  <c r="T211" s="1"/>
  <c r="W209"/>
  <c r="V209"/>
  <c r="U209"/>
  <c r="T209"/>
  <c r="W207"/>
  <c r="V207"/>
  <c r="V206" s="1"/>
  <c r="U207"/>
  <c r="U206" s="1"/>
  <c r="T207"/>
  <c r="T206" s="1"/>
  <c r="W204"/>
  <c r="V204"/>
  <c r="U204"/>
  <c r="T204"/>
  <c r="W202"/>
  <c r="V202"/>
  <c r="U202"/>
  <c r="T202"/>
  <c r="W200"/>
  <c r="W199" s="1"/>
  <c r="V200"/>
  <c r="V199" s="1"/>
  <c r="U200"/>
  <c r="U199" s="1"/>
  <c r="T200"/>
  <c r="W197"/>
  <c r="V197"/>
  <c r="U197"/>
  <c r="T197"/>
  <c r="W195"/>
  <c r="V195"/>
  <c r="U195"/>
  <c r="T195"/>
  <c r="W193"/>
  <c r="V193"/>
  <c r="U193"/>
  <c r="U192" s="1"/>
  <c r="T193"/>
  <c r="W192"/>
  <c r="V192"/>
  <c r="W190"/>
  <c r="W189" s="1"/>
  <c r="V190"/>
  <c r="V189" s="1"/>
  <c r="U190"/>
  <c r="U189" s="1"/>
  <c r="T190"/>
  <c r="T189" s="1"/>
  <c r="W187"/>
  <c r="V187"/>
  <c r="U187"/>
  <c r="T187"/>
  <c r="W185"/>
  <c r="V185"/>
  <c r="U185"/>
  <c r="T185"/>
  <c r="W184"/>
  <c r="V184"/>
  <c r="U184"/>
  <c r="W182"/>
  <c r="V182"/>
  <c r="U182"/>
  <c r="T182"/>
  <c r="W180"/>
  <c r="V180"/>
  <c r="V179" s="1"/>
  <c r="U180"/>
  <c r="T180"/>
  <c r="T179" s="1"/>
  <c r="W179"/>
  <c r="W177"/>
  <c r="V177"/>
  <c r="V176" s="1"/>
  <c r="U177"/>
  <c r="U176" s="1"/>
  <c r="T177"/>
  <c r="T176" s="1"/>
  <c r="W176"/>
  <c r="W172"/>
  <c r="V172"/>
  <c r="U172"/>
  <c r="T172"/>
  <c r="W170"/>
  <c r="V170"/>
  <c r="U170"/>
  <c r="T170"/>
  <c r="W168"/>
  <c r="V168"/>
  <c r="U168"/>
  <c r="U167" s="1"/>
  <c r="T168"/>
  <c r="T167" s="1"/>
  <c r="W165"/>
  <c r="V165"/>
  <c r="U165"/>
  <c r="T165"/>
  <c r="W163"/>
  <c r="V163"/>
  <c r="U163"/>
  <c r="T163"/>
  <c r="W161"/>
  <c r="V161"/>
  <c r="V160" s="1"/>
  <c r="U161"/>
  <c r="U160" s="1"/>
  <c r="T161"/>
  <c r="W160"/>
  <c r="W157"/>
  <c r="V157"/>
  <c r="V156" s="1"/>
  <c r="U157"/>
  <c r="U156" s="1"/>
  <c r="T157"/>
  <c r="T156" s="1"/>
  <c r="W156"/>
  <c r="W154"/>
  <c r="V154"/>
  <c r="U154"/>
  <c r="T154"/>
  <c r="W152"/>
  <c r="V152"/>
  <c r="U152"/>
  <c r="T152"/>
  <c r="W150"/>
  <c r="V150"/>
  <c r="V149" s="1"/>
  <c r="V148" s="1"/>
  <c r="U150"/>
  <c r="T150"/>
  <c r="T149" s="1"/>
  <c r="W149"/>
  <c r="W145"/>
  <c r="W144" s="1"/>
  <c r="W143" s="1"/>
  <c r="W142" s="1"/>
  <c r="V145"/>
  <c r="V144" s="1"/>
  <c r="V143" s="1"/>
  <c r="V142" s="1"/>
  <c r="U145"/>
  <c r="U144" s="1"/>
  <c r="U143" s="1"/>
  <c r="U142" s="1"/>
  <c r="T145"/>
  <c r="T144" s="1"/>
  <c r="T143" s="1"/>
  <c r="T142" s="1"/>
  <c r="W140"/>
  <c r="W139" s="1"/>
  <c r="V140"/>
  <c r="V139" s="1"/>
  <c r="U140"/>
  <c r="U139" s="1"/>
  <c r="T140"/>
  <c r="T139" s="1"/>
  <c r="Y137"/>
  <c r="Y136" s="1"/>
  <c r="Y135" s="1"/>
  <c r="X137"/>
  <c r="X136" s="1"/>
  <c r="X135" s="1"/>
  <c r="W133"/>
  <c r="V133"/>
  <c r="U133"/>
  <c r="T133"/>
  <c r="T132" s="1"/>
  <c r="W132"/>
  <c r="V132"/>
  <c r="U132"/>
  <c r="W130"/>
  <c r="W129" s="1"/>
  <c r="V130"/>
  <c r="V129" s="1"/>
  <c r="U130"/>
  <c r="U129" s="1"/>
  <c r="T130"/>
  <c r="T129" s="1"/>
  <c r="W127"/>
  <c r="W126" s="1"/>
  <c r="V127"/>
  <c r="V126" s="1"/>
  <c r="U127"/>
  <c r="U126" s="1"/>
  <c r="T127"/>
  <c r="T126" s="1"/>
  <c r="W123"/>
  <c r="V123"/>
  <c r="U123"/>
  <c r="U122" s="1"/>
  <c r="T123"/>
  <c r="T122" s="1"/>
  <c r="W122"/>
  <c r="V122"/>
  <c r="W120"/>
  <c r="V120"/>
  <c r="V119" s="1"/>
  <c r="V118" s="1"/>
  <c r="U120"/>
  <c r="U119" s="1"/>
  <c r="T120"/>
  <c r="W119"/>
  <c r="T119"/>
  <c r="W116"/>
  <c r="V116"/>
  <c r="V115" s="1"/>
  <c r="V114" s="1"/>
  <c r="U116"/>
  <c r="U115" s="1"/>
  <c r="U114" s="1"/>
  <c r="T116"/>
  <c r="T115" s="1"/>
  <c r="T114" s="1"/>
  <c r="W115"/>
  <c r="W114"/>
  <c r="W111"/>
  <c r="V111"/>
  <c r="U111"/>
  <c r="T111"/>
  <c r="T110" s="1"/>
  <c r="T109" s="1"/>
  <c r="T108" s="1"/>
  <c r="W110"/>
  <c r="V110"/>
  <c r="V109" s="1"/>
  <c r="V108" s="1"/>
  <c r="U110"/>
  <c r="U109" s="1"/>
  <c r="U108" s="1"/>
  <c r="W109"/>
  <c r="W108" s="1"/>
  <c r="W104"/>
  <c r="V104"/>
  <c r="U104"/>
  <c r="T104"/>
  <c r="T103" s="1"/>
  <c r="T102" s="1"/>
  <c r="T101" s="1"/>
  <c r="T100" s="1"/>
  <c r="W103"/>
  <c r="W102" s="1"/>
  <c r="W101" s="1"/>
  <c r="W100" s="1"/>
  <c r="V103"/>
  <c r="V102" s="1"/>
  <c r="V101" s="1"/>
  <c r="V100" s="1"/>
  <c r="U103"/>
  <c r="U102"/>
  <c r="U101" s="1"/>
  <c r="U100" s="1"/>
  <c r="W96"/>
  <c r="V96"/>
  <c r="U96"/>
  <c r="T96"/>
  <c r="W94"/>
  <c r="V94"/>
  <c r="U94"/>
  <c r="T94"/>
  <c r="W92"/>
  <c r="W91" s="1"/>
  <c r="W90" s="1"/>
  <c r="W89" s="1"/>
  <c r="W88" s="1"/>
  <c r="V92"/>
  <c r="U92"/>
  <c r="T92"/>
  <c r="T91" s="1"/>
  <c r="T90" s="1"/>
  <c r="T89" s="1"/>
  <c r="T88" s="1"/>
  <c r="U91"/>
  <c r="U90" s="1"/>
  <c r="U89" s="1"/>
  <c r="U88" s="1"/>
  <c r="W81"/>
  <c r="W80" s="1"/>
  <c r="V81"/>
  <c r="U81"/>
  <c r="U80" s="1"/>
  <c r="T81"/>
  <c r="T80" s="1"/>
  <c r="V80"/>
  <c r="W78"/>
  <c r="V78"/>
  <c r="U78"/>
  <c r="T78"/>
  <c r="W76"/>
  <c r="W75" s="1"/>
  <c r="V76"/>
  <c r="U76"/>
  <c r="U75" s="1"/>
  <c r="T76"/>
  <c r="T75" s="1"/>
  <c r="Y73"/>
  <c r="X73"/>
  <c r="W71"/>
  <c r="W70" s="1"/>
  <c r="V71"/>
  <c r="V70" s="1"/>
  <c r="U71"/>
  <c r="U70" s="1"/>
  <c r="T71"/>
  <c r="T70" s="1"/>
  <c r="Y68"/>
  <c r="X68"/>
  <c r="W66"/>
  <c r="W65" s="1"/>
  <c r="V66"/>
  <c r="V65" s="1"/>
  <c r="U66"/>
  <c r="U65" s="1"/>
  <c r="T66"/>
  <c r="T65" s="1"/>
  <c r="W63"/>
  <c r="V63"/>
  <c r="U63"/>
  <c r="U62" s="1"/>
  <c r="T63"/>
  <c r="T62" s="1"/>
  <c r="W62"/>
  <c r="V62"/>
  <c r="W60"/>
  <c r="W59" s="1"/>
  <c r="V60"/>
  <c r="V59" s="1"/>
  <c r="U60"/>
  <c r="U59" s="1"/>
  <c r="T60"/>
  <c r="T59" s="1"/>
  <c r="W57"/>
  <c r="V57"/>
  <c r="U57"/>
  <c r="T57"/>
  <c r="W55"/>
  <c r="V55"/>
  <c r="V54" s="1"/>
  <c r="U55"/>
  <c r="U54" s="1"/>
  <c r="T55"/>
  <c r="T54" s="1"/>
  <c r="W54"/>
  <c r="W52"/>
  <c r="V52"/>
  <c r="U52"/>
  <c r="T52"/>
  <c r="W50"/>
  <c r="V50"/>
  <c r="U50"/>
  <c r="U49" s="1"/>
  <c r="T50"/>
  <c r="T49" s="1"/>
  <c r="W46"/>
  <c r="V46"/>
  <c r="U46"/>
  <c r="T46"/>
  <c r="W44"/>
  <c r="V44"/>
  <c r="U44"/>
  <c r="T44"/>
  <c r="W42"/>
  <c r="V42"/>
  <c r="U42"/>
  <c r="T42"/>
  <c r="W40"/>
  <c r="V40"/>
  <c r="U40"/>
  <c r="T40"/>
  <c r="T39" s="1"/>
  <c r="T38" s="1"/>
  <c r="X33"/>
  <c r="W32"/>
  <c r="V32"/>
  <c r="U32"/>
  <c r="T32"/>
  <c r="W30"/>
  <c r="V30"/>
  <c r="U30"/>
  <c r="T30"/>
  <c r="W28"/>
  <c r="V28"/>
  <c r="U28"/>
  <c r="T28"/>
  <c r="W26"/>
  <c r="V26"/>
  <c r="U26"/>
  <c r="U25" s="1"/>
  <c r="T26"/>
  <c r="W23"/>
  <c r="V23"/>
  <c r="V22" s="1"/>
  <c r="U23"/>
  <c r="U22" s="1"/>
  <c r="T23"/>
  <c r="T22" s="1"/>
  <c r="W22"/>
  <c r="W20"/>
  <c r="W19" s="1"/>
  <c r="V20"/>
  <c r="V19" s="1"/>
  <c r="U20"/>
  <c r="U19" s="1"/>
  <c r="T20"/>
  <c r="T19" s="1"/>
  <c r="W13"/>
  <c r="W12" s="1"/>
  <c r="W11" s="1"/>
  <c r="W10" s="1"/>
  <c r="W9" s="1"/>
  <c r="V13"/>
  <c r="U13"/>
  <c r="U12" s="1"/>
  <c r="U11" s="1"/>
  <c r="U10" s="1"/>
  <c r="U9" s="1"/>
  <c r="T13"/>
  <c r="T12" s="1"/>
  <c r="T11" s="1"/>
  <c r="T10" s="1"/>
  <c r="T9" s="1"/>
  <c r="V12"/>
  <c r="V11" s="1"/>
  <c r="V10" s="1"/>
  <c r="V9" s="1"/>
  <c r="S423"/>
  <c r="Y423" s="1"/>
  <c r="R423"/>
  <c r="O422"/>
  <c r="O421" s="1"/>
  <c r="O420" s="1"/>
  <c r="O419" s="1"/>
  <c r="P422"/>
  <c r="P421" s="1"/>
  <c r="P420" s="1"/>
  <c r="P419" s="1"/>
  <c r="Q422"/>
  <c r="Q421" s="1"/>
  <c r="Q420" s="1"/>
  <c r="Q419" s="1"/>
  <c r="N422"/>
  <c r="N421" s="1"/>
  <c r="N420" s="1"/>
  <c r="N419" s="1"/>
  <c r="Y1106" l="1"/>
  <c r="AC1106" s="1"/>
  <c r="AC1107"/>
  <c r="X1106"/>
  <c r="AB1106" s="1"/>
  <c r="AB1107"/>
  <c r="Y1109"/>
  <c r="AC1109" s="1"/>
  <c r="AC1110"/>
  <c r="X1109"/>
  <c r="AB1109" s="1"/>
  <c r="AB1110"/>
  <c r="Y1075"/>
  <c r="AC1075" s="1"/>
  <c r="AC1076"/>
  <c r="Y1081"/>
  <c r="AC1081" s="1"/>
  <c r="AC1082"/>
  <c r="X1075"/>
  <c r="AB1075" s="1"/>
  <c r="AB1076"/>
  <c r="X1081"/>
  <c r="AB1081" s="1"/>
  <c r="AB1082"/>
  <c r="Y1071"/>
  <c r="AC1071" s="1"/>
  <c r="AC1072"/>
  <c r="Y1078"/>
  <c r="AC1078" s="1"/>
  <c r="AC1079"/>
  <c r="Y1084"/>
  <c r="AC1084" s="1"/>
  <c r="AC1085"/>
  <c r="X1071"/>
  <c r="AB1071" s="1"/>
  <c r="AB1072"/>
  <c r="X1078"/>
  <c r="AB1078" s="1"/>
  <c r="AB1079"/>
  <c r="X1084"/>
  <c r="AB1084" s="1"/>
  <c r="AB1085"/>
  <c r="W726"/>
  <c r="W829"/>
  <c r="V726"/>
  <c r="U302"/>
  <c r="U301" s="1"/>
  <c r="W614"/>
  <c r="T726"/>
  <c r="V770"/>
  <c r="V829"/>
  <c r="W148"/>
  <c r="Y219"/>
  <c r="Y218" s="1"/>
  <c r="T389"/>
  <c r="T388" s="1"/>
  <c r="T554"/>
  <c r="W594"/>
  <c r="V815"/>
  <c r="V814" s="1"/>
  <c r="V1213"/>
  <c r="V1212" s="1"/>
  <c r="V1210" s="1"/>
  <c r="V329"/>
  <c r="V328" s="1"/>
  <c r="W329"/>
  <c r="W328" s="1"/>
  <c r="W118"/>
  <c r="U159"/>
  <c r="W238"/>
  <c r="V569"/>
  <c r="U770"/>
  <c r="U761" s="1"/>
  <c r="U815"/>
  <c r="U814" s="1"/>
  <c r="W1213"/>
  <c r="W1212" s="1"/>
  <c r="W1210" s="1"/>
  <c r="T648"/>
  <c r="T633" s="1"/>
  <c r="T632" s="1"/>
  <c r="T118"/>
  <c r="U468"/>
  <c r="U467" s="1"/>
  <c r="V614"/>
  <c r="V125"/>
  <c r="X219"/>
  <c r="X218" s="1"/>
  <c r="U614"/>
  <c r="U648"/>
  <c r="U633" s="1"/>
  <c r="U632" s="1"/>
  <c r="V481"/>
  <c r="V742"/>
  <c r="V828"/>
  <c r="T1060"/>
  <c r="U296"/>
  <c r="U285" s="1"/>
  <c r="U685"/>
  <c r="V696"/>
  <c r="T1184"/>
  <c r="T1183" s="1"/>
  <c r="T1182" s="1"/>
  <c r="W302"/>
  <c r="W301" s="1"/>
  <c r="W296" s="1"/>
  <c r="W285" s="1"/>
  <c r="W265" s="1"/>
  <c r="U239"/>
  <c r="U238" s="1"/>
  <c r="T296"/>
  <c r="T285" s="1"/>
  <c r="T265" s="1"/>
  <c r="U389"/>
  <c r="U388" s="1"/>
  <c r="T685"/>
  <c r="W828"/>
  <c r="W39"/>
  <c r="W38" s="1"/>
  <c r="T358"/>
  <c r="T451"/>
  <c r="T450" s="1"/>
  <c r="T614"/>
  <c r="U839"/>
  <c r="U838" s="1"/>
  <c r="U829" s="1"/>
  <c r="U828" s="1"/>
  <c r="T882"/>
  <c r="V948"/>
  <c r="V947" s="1"/>
  <c r="V946" s="1"/>
  <c r="V945" s="1"/>
  <c r="U957"/>
  <c r="U956" s="1"/>
  <c r="V1060"/>
  <c r="S422"/>
  <c r="S421" s="1"/>
  <c r="S420" s="1"/>
  <c r="S419" s="1"/>
  <c r="U149"/>
  <c r="U148" s="1"/>
  <c r="T160"/>
  <c r="T159" s="1"/>
  <c r="W167"/>
  <c r="W159" s="1"/>
  <c r="W648"/>
  <c r="T839"/>
  <c r="T838" s="1"/>
  <c r="T829" s="1"/>
  <c r="W882"/>
  <c r="V91"/>
  <c r="V90" s="1"/>
  <c r="V89" s="1"/>
  <c r="V88" s="1"/>
  <c r="T148"/>
  <c r="V167"/>
  <c r="V159" s="1"/>
  <c r="W206"/>
  <c r="W175" s="1"/>
  <c r="W396"/>
  <c r="W468"/>
  <c r="W467" s="1"/>
  <c r="T863"/>
  <c r="T862" s="1"/>
  <c r="V1164"/>
  <c r="V1159" s="1"/>
  <c r="V1158" s="1"/>
  <c r="T199"/>
  <c r="V240"/>
  <c r="V239" s="1"/>
  <c r="V238" s="1"/>
  <c r="U451"/>
  <c r="U450" s="1"/>
  <c r="U445" s="1"/>
  <c r="V558"/>
  <c r="V554" s="1"/>
  <c r="V553" s="1"/>
  <c r="V531" s="1"/>
  <c r="W569"/>
  <c r="W696"/>
  <c r="W863"/>
  <c r="W862" s="1"/>
  <c r="W861" s="1"/>
  <c r="W859" s="1"/>
  <c r="W1184"/>
  <c r="W1183" s="1"/>
  <c r="W1182" s="1"/>
  <c r="U48"/>
  <c r="T329"/>
  <c r="T328" s="1"/>
  <c r="U18"/>
  <c r="U17" s="1"/>
  <c r="U16" s="1"/>
  <c r="W25"/>
  <c r="W18" s="1"/>
  <c r="W17" s="1"/>
  <c r="W16" s="1"/>
  <c r="U118"/>
  <c r="V25"/>
  <c r="V18" s="1"/>
  <c r="V17" s="1"/>
  <c r="V16" s="1"/>
  <c r="U39"/>
  <c r="U38" s="1"/>
  <c r="V49"/>
  <c r="V75"/>
  <c r="V175"/>
  <c r="U179"/>
  <c r="U175" s="1"/>
  <c r="T184"/>
  <c r="T192"/>
  <c r="V213"/>
  <c r="V212" s="1"/>
  <c r="V211" s="1"/>
  <c r="V231"/>
  <c r="V230" s="1"/>
  <c r="V229" s="1"/>
  <c r="U270"/>
  <c r="U269" s="1"/>
  <c r="U268" s="1"/>
  <c r="U267" s="1"/>
  <c r="V302"/>
  <c r="V301" s="1"/>
  <c r="V296" s="1"/>
  <c r="V285" s="1"/>
  <c r="V265" s="1"/>
  <c r="V358"/>
  <c r="V353" s="1"/>
  <c r="V352" s="1"/>
  <c r="V351" s="1"/>
  <c r="U125"/>
  <c r="T25"/>
  <c r="T18" s="1"/>
  <c r="T17" s="1"/>
  <c r="T16" s="1"/>
  <c r="T239"/>
  <c r="T238" s="1"/>
  <c r="T353"/>
  <c r="T352" s="1"/>
  <c r="T351" s="1"/>
  <c r="W742"/>
  <c r="R422"/>
  <c r="R421" s="1"/>
  <c r="R420" s="1"/>
  <c r="R419" s="1"/>
  <c r="X423"/>
  <c r="X422" s="1"/>
  <c r="X421" s="1"/>
  <c r="X420" s="1"/>
  <c r="X419" s="1"/>
  <c r="U329"/>
  <c r="U328" s="1"/>
  <c r="V389"/>
  <c r="V388" s="1"/>
  <c r="V438"/>
  <c r="V433" s="1"/>
  <c r="U509"/>
  <c r="U569"/>
  <c r="U531" s="1"/>
  <c r="U882"/>
  <c r="V1139"/>
  <c r="V1134" s="1"/>
  <c r="U1184"/>
  <c r="U1183" s="1"/>
  <c r="U1182" s="1"/>
  <c r="V396"/>
  <c r="U438"/>
  <c r="U433" s="1"/>
  <c r="V509"/>
  <c r="W815"/>
  <c r="W814" s="1"/>
  <c r="Y1105"/>
  <c r="AC1105" s="1"/>
  <c r="T1213"/>
  <c r="T1212" s="1"/>
  <c r="T1210" s="1"/>
  <c r="V594"/>
  <c r="V584" s="1"/>
  <c r="V685"/>
  <c r="T696"/>
  <c r="V863"/>
  <c r="T957"/>
  <c r="T956" s="1"/>
  <c r="T955" s="1"/>
  <c r="T1115"/>
  <c r="T1114" s="1"/>
  <c r="V1115"/>
  <c r="V1114" s="1"/>
  <c r="T1139"/>
  <c r="T1134" s="1"/>
  <c r="U1164"/>
  <c r="U1159" s="1"/>
  <c r="U1158" s="1"/>
  <c r="U358"/>
  <c r="U353" s="1"/>
  <c r="U352" s="1"/>
  <c r="U351" s="1"/>
  <c r="W389"/>
  <c r="W438"/>
  <c r="W433" s="1"/>
  <c r="W445"/>
  <c r="W481"/>
  <c r="W558"/>
  <c r="W554" s="1"/>
  <c r="W553" s="1"/>
  <c r="T569"/>
  <c r="U594"/>
  <c r="U584" s="1"/>
  <c r="V632"/>
  <c r="U696"/>
  <c r="U742"/>
  <c r="T770"/>
  <c r="T761" s="1"/>
  <c r="U863"/>
  <c r="V882"/>
  <c r="V957"/>
  <c r="V956" s="1"/>
  <c r="W957"/>
  <c r="W956" s="1"/>
  <c r="U1060"/>
  <c r="U1115"/>
  <c r="U1114" s="1"/>
  <c r="W1139"/>
  <c r="W1134" s="1"/>
  <c r="V1184"/>
  <c r="V1183" s="1"/>
  <c r="V1182" s="1"/>
  <c r="W770"/>
  <c r="W761" s="1"/>
  <c r="T742"/>
  <c r="T553"/>
  <c r="T468"/>
  <c r="T467" s="1"/>
  <c r="W125"/>
  <c r="T48"/>
  <c r="V39"/>
  <c r="V38" s="1"/>
  <c r="W49"/>
  <c r="W48" s="1"/>
  <c r="V113"/>
  <c r="T125"/>
  <c r="W358"/>
  <c r="W353" s="1"/>
  <c r="W352" s="1"/>
  <c r="W351" s="1"/>
  <c r="U382"/>
  <c r="U376" s="1"/>
  <c r="T445"/>
  <c r="V445"/>
  <c r="V468"/>
  <c r="V467" s="1"/>
  <c r="T481"/>
  <c r="U481"/>
  <c r="W509"/>
  <c r="W584"/>
  <c r="T594"/>
  <c r="T584" s="1"/>
  <c r="T406"/>
  <c r="W685"/>
  <c r="V761"/>
  <c r="T509"/>
  <c r="T815"/>
  <c r="T814" s="1"/>
  <c r="W1060"/>
  <c r="W1115"/>
  <c r="W1114" s="1"/>
  <c r="U1139"/>
  <c r="U1134" s="1"/>
  <c r="T1164"/>
  <c r="T1159" s="1"/>
  <c r="T1158" s="1"/>
  <c r="U1213"/>
  <c r="U1212" s="1"/>
  <c r="U1210" s="1"/>
  <c r="W1164"/>
  <c r="W1159" s="1"/>
  <c r="W1158" s="1"/>
  <c r="O325"/>
  <c r="O324" s="1"/>
  <c r="O323" s="1"/>
  <c r="O322" s="1"/>
  <c r="O321" s="1"/>
  <c r="P325"/>
  <c r="P324" s="1"/>
  <c r="P323" s="1"/>
  <c r="P322" s="1"/>
  <c r="P321" s="1"/>
  <c r="Q325"/>
  <c r="Q324" s="1"/>
  <c r="Q323" s="1"/>
  <c r="Q322" s="1"/>
  <c r="Q321" s="1"/>
  <c r="N325"/>
  <c r="N324" s="1"/>
  <c r="N323" s="1"/>
  <c r="N322" s="1"/>
  <c r="N321" s="1"/>
  <c r="S326"/>
  <c r="R326"/>
  <c r="X1105" l="1"/>
  <c r="AB1105" s="1"/>
  <c r="U862"/>
  <c r="U861" s="1"/>
  <c r="U859" s="1"/>
  <c r="T432"/>
  <c r="W382"/>
  <c r="W376" s="1"/>
  <c r="W388"/>
  <c r="V862"/>
  <c r="V861" s="1"/>
  <c r="V859" s="1"/>
  <c r="W633"/>
  <c r="W632" s="1"/>
  <c r="T680"/>
  <c r="T679" s="1"/>
  <c r="U680"/>
  <c r="U679" s="1"/>
  <c r="T113"/>
  <c r="U147"/>
  <c r="W725"/>
  <c r="W113"/>
  <c r="V955"/>
  <c r="V48"/>
  <c r="T382"/>
  <c r="T376" s="1"/>
  <c r="T828"/>
  <c r="W680"/>
  <c r="W679" s="1"/>
  <c r="W531"/>
  <c r="W479" s="1"/>
  <c r="V680"/>
  <c r="V679" s="1"/>
  <c r="V147"/>
  <c r="V107" s="1"/>
  <c r="T531"/>
  <c r="T479" s="1"/>
  <c r="T175"/>
  <c r="T147" s="1"/>
  <c r="T107" s="1"/>
  <c r="T861"/>
  <c r="T859" s="1"/>
  <c r="W1113"/>
  <c r="U432"/>
  <c r="U319" s="1"/>
  <c r="W955"/>
  <c r="W943" s="1"/>
  <c r="V382"/>
  <c r="V376" s="1"/>
  <c r="V725"/>
  <c r="U265"/>
  <c r="U955"/>
  <c r="W432"/>
  <c r="W319" s="1"/>
  <c r="U1156"/>
  <c r="T37"/>
  <c r="T36" s="1"/>
  <c r="V37"/>
  <c r="V36" s="1"/>
  <c r="U1113"/>
  <c r="U37"/>
  <c r="U36" s="1"/>
  <c r="W37"/>
  <c r="W36" s="1"/>
  <c r="U479"/>
  <c r="U725"/>
  <c r="V432"/>
  <c r="V479"/>
  <c r="R325"/>
  <c r="R324" s="1"/>
  <c r="R323" s="1"/>
  <c r="R322" s="1"/>
  <c r="R321" s="1"/>
  <c r="X326"/>
  <c r="X325" s="1"/>
  <c r="X324" s="1"/>
  <c r="X323" s="1"/>
  <c r="X322" s="1"/>
  <c r="X321" s="1"/>
  <c r="T725"/>
  <c r="T630" s="1"/>
  <c r="T1156"/>
  <c r="V1113"/>
  <c r="W1156"/>
  <c r="V1156"/>
  <c r="U113"/>
  <c r="S325"/>
  <c r="S324" s="1"/>
  <c r="S323" s="1"/>
  <c r="S322" s="1"/>
  <c r="S321" s="1"/>
  <c r="Y326"/>
  <c r="Y325" s="1"/>
  <c r="Y324" s="1"/>
  <c r="Y323" s="1"/>
  <c r="Y322" s="1"/>
  <c r="Y321" s="1"/>
  <c r="T1113"/>
  <c r="T943" s="1"/>
  <c r="W147"/>
  <c r="T319"/>
  <c r="Q759"/>
  <c r="Q758" s="1"/>
  <c r="P759"/>
  <c r="P758" s="1"/>
  <c r="O759"/>
  <c r="O758" s="1"/>
  <c r="N759"/>
  <c r="N758" s="1"/>
  <c r="S760"/>
  <c r="R760"/>
  <c r="O756"/>
  <c r="O755" s="1"/>
  <c r="P756"/>
  <c r="P755" s="1"/>
  <c r="Q756"/>
  <c r="Q755" s="1"/>
  <c r="N756"/>
  <c r="N755" s="1"/>
  <c r="S757"/>
  <c r="R757"/>
  <c r="W630" l="1"/>
  <c r="W107"/>
  <c r="W7" s="1"/>
  <c r="U107"/>
  <c r="U7" s="1"/>
  <c r="V943"/>
  <c r="U630"/>
  <c r="U943"/>
  <c r="V630"/>
  <c r="T7"/>
  <c r="T1226" s="1"/>
  <c r="V7"/>
  <c r="V319"/>
  <c r="R759"/>
  <c r="R758" s="1"/>
  <c r="X760"/>
  <c r="X759" s="1"/>
  <c r="X758" s="1"/>
  <c r="S756"/>
  <c r="S755" s="1"/>
  <c r="Y757"/>
  <c r="Y756" s="1"/>
  <c r="Y755" s="1"/>
  <c r="R756"/>
  <c r="R755" s="1"/>
  <c r="X757"/>
  <c r="X756" s="1"/>
  <c r="X755" s="1"/>
  <c r="S759"/>
  <c r="S758" s="1"/>
  <c r="Y760"/>
  <c r="Y759" s="1"/>
  <c r="Y758" s="1"/>
  <c r="N750"/>
  <c r="S474"/>
  <c r="R474"/>
  <c r="Q473"/>
  <c r="Q472" s="1"/>
  <c r="P473"/>
  <c r="P472" s="1"/>
  <c r="O473"/>
  <c r="O472" s="1"/>
  <c r="N473"/>
  <c r="N472" s="1"/>
  <c r="W1226" l="1"/>
  <c r="U1226"/>
  <c r="V1226"/>
  <c r="S473"/>
  <c r="S472" s="1"/>
  <c r="Y474"/>
  <c r="Y473" s="1"/>
  <c r="Y472" s="1"/>
  <c r="Y468" s="1"/>
  <c r="Y467" s="1"/>
  <c r="Y432" s="1"/>
  <c r="R473"/>
  <c r="R472" s="1"/>
  <c r="X474"/>
  <c r="X473" s="1"/>
  <c r="X472" s="1"/>
  <c r="O470"/>
  <c r="O469" s="1"/>
  <c r="P470"/>
  <c r="P469" s="1"/>
  <c r="Q470"/>
  <c r="Q469" s="1"/>
  <c r="N470"/>
  <c r="N469" s="1"/>
  <c r="S471"/>
  <c r="R471"/>
  <c r="O1198"/>
  <c r="O1197" s="1"/>
  <c r="P1198"/>
  <c r="P1197" s="1"/>
  <c r="Q1198"/>
  <c r="Q1197" s="1"/>
  <c r="N1198"/>
  <c r="N1197" s="1"/>
  <c r="S1199"/>
  <c r="R1199"/>
  <c r="O564"/>
  <c r="O563" s="1"/>
  <c r="P564"/>
  <c r="P563" s="1"/>
  <c r="Q564"/>
  <c r="Q563" s="1"/>
  <c r="N564"/>
  <c r="N563" s="1"/>
  <c r="S565"/>
  <c r="R565"/>
  <c r="R564" l="1"/>
  <c r="R563" s="1"/>
  <c r="X565"/>
  <c r="X564" s="1"/>
  <c r="X563" s="1"/>
  <c r="R470"/>
  <c r="R469" s="1"/>
  <c r="X471"/>
  <c r="X470" s="1"/>
  <c r="X469" s="1"/>
  <c r="S1198"/>
  <c r="S1197" s="1"/>
  <c r="Y1199"/>
  <c r="Y1198" s="1"/>
  <c r="Y1197" s="1"/>
  <c r="R1198"/>
  <c r="R1197" s="1"/>
  <c r="X1199"/>
  <c r="X1198" s="1"/>
  <c r="X1197" s="1"/>
  <c r="S564"/>
  <c r="S563" s="1"/>
  <c r="Y565"/>
  <c r="Y564" s="1"/>
  <c r="Y563" s="1"/>
  <c r="S470"/>
  <c r="S469" s="1"/>
  <c r="O81"/>
  <c r="O80" s="1"/>
  <c r="P81"/>
  <c r="P80" s="1"/>
  <c r="Q81"/>
  <c r="Q80" s="1"/>
  <c r="N81"/>
  <c r="N80" s="1"/>
  <c r="S82"/>
  <c r="R82"/>
  <c r="S81" l="1"/>
  <c r="S80" s="1"/>
  <c r="Y82"/>
  <c r="Y81" s="1"/>
  <c r="Y80" s="1"/>
  <c r="R81"/>
  <c r="R80" s="1"/>
  <c r="X82"/>
  <c r="X81" s="1"/>
  <c r="X80" s="1"/>
  <c r="O44"/>
  <c r="P44"/>
  <c r="Q44"/>
  <c r="N44"/>
  <c r="S45"/>
  <c r="R45"/>
  <c r="O258"/>
  <c r="O257" s="1"/>
  <c r="P258"/>
  <c r="P257" s="1"/>
  <c r="Q258"/>
  <c r="Q257" s="1"/>
  <c r="N258"/>
  <c r="N257" s="1"/>
  <c r="S259"/>
  <c r="R259"/>
  <c r="O933"/>
  <c r="O932" s="1"/>
  <c r="O931" s="1"/>
  <c r="O930" s="1"/>
  <c r="P933"/>
  <c r="P932" s="1"/>
  <c r="P931" s="1"/>
  <c r="P930" s="1"/>
  <c r="Q933"/>
  <c r="Q932" s="1"/>
  <c r="Q931" s="1"/>
  <c r="Q930" s="1"/>
  <c r="N933"/>
  <c r="N932" s="1"/>
  <c r="N931" s="1"/>
  <c r="N930" s="1"/>
  <c r="S934"/>
  <c r="R934"/>
  <c r="S44" l="1"/>
  <c r="Y45"/>
  <c r="R258"/>
  <c r="R257" s="1"/>
  <c r="X259"/>
  <c r="X258" s="1"/>
  <c r="X257" s="1"/>
  <c r="S933"/>
  <c r="S932" s="1"/>
  <c r="S931" s="1"/>
  <c r="S930" s="1"/>
  <c r="Y934"/>
  <c r="R44"/>
  <c r="X45"/>
  <c r="X44" s="1"/>
  <c r="R933"/>
  <c r="R932" s="1"/>
  <c r="R931" s="1"/>
  <c r="R930" s="1"/>
  <c r="X934"/>
  <c r="X933" s="1"/>
  <c r="X932" s="1"/>
  <c r="X931" s="1"/>
  <c r="X930" s="1"/>
  <c r="S258"/>
  <c r="S257" s="1"/>
  <c r="Y259"/>
  <c r="Y258" s="1"/>
  <c r="Y257" s="1"/>
  <c r="O140"/>
  <c r="O139" s="1"/>
  <c r="P140"/>
  <c r="P139" s="1"/>
  <c r="Q140"/>
  <c r="Q139" s="1"/>
  <c r="N140"/>
  <c r="N139" s="1"/>
  <c r="S141"/>
  <c r="R141"/>
  <c r="S776"/>
  <c r="R776"/>
  <c r="S773"/>
  <c r="R773"/>
  <c r="O772"/>
  <c r="O771" s="1"/>
  <c r="P772"/>
  <c r="P771" s="1"/>
  <c r="Q772"/>
  <c r="Q771" s="1"/>
  <c r="O775"/>
  <c r="O774" s="1"/>
  <c r="P775"/>
  <c r="P774" s="1"/>
  <c r="Q775"/>
  <c r="Q774" s="1"/>
  <c r="N775"/>
  <c r="N774" s="1"/>
  <c r="N772"/>
  <c r="N771" s="1"/>
  <c r="O705"/>
  <c r="O704" s="1"/>
  <c r="P705"/>
  <c r="P704" s="1"/>
  <c r="Q705"/>
  <c r="Q704" s="1"/>
  <c r="S706"/>
  <c r="R706"/>
  <c r="N705"/>
  <c r="N704" s="1"/>
  <c r="R651"/>
  <c r="X651" s="1"/>
  <c r="O650"/>
  <c r="O649" s="1"/>
  <c r="P650"/>
  <c r="P649" s="1"/>
  <c r="Q650"/>
  <c r="Q649" s="1"/>
  <c r="N650"/>
  <c r="N649" s="1"/>
  <c r="O654"/>
  <c r="O653" s="1"/>
  <c r="P654"/>
  <c r="P653" s="1"/>
  <c r="Q654"/>
  <c r="Q653" s="1"/>
  <c r="N654"/>
  <c r="N653" s="1"/>
  <c r="S651"/>
  <c r="S652"/>
  <c r="Y652" s="1"/>
  <c r="R652"/>
  <c r="X652" s="1"/>
  <c r="S655"/>
  <c r="Y655" s="1"/>
  <c r="R655"/>
  <c r="S656"/>
  <c r="Y656" s="1"/>
  <c r="R656"/>
  <c r="X656" s="1"/>
  <c r="O698"/>
  <c r="O697" s="1"/>
  <c r="P698"/>
  <c r="P697" s="1"/>
  <c r="Q698"/>
  <c r="Q697" s="1"/>
  <c r="N698"/>
  <c r="N697" s="1"/>
  <c r="O708"/>
  <c r="O707" s="1"/>
  <c r="P708"/>
  <c r="P707" s="1"/>
  <c r="Q708"/>
  <c r="Q707" s="1"/>
  <c r="N708"/>
  <c r="N707" s="1"/>
  <c r="S709"/>
  <c r="R709"/>
  <c r="S699"/>
  <c r="R699"/>
  <c r="S702"/>
  <c r="Y702" s="1"/>
  <c r="R702"/>
  <c r="X702" s="1"/>
  <c r="S703"/>
  <c r="Y703" s="1"/>
  <c r="R703"/>
  <c r="X703" s="1"/>
  <c r="O701"/>
  <c r="O700" s="1"/>
  <c r="P701"/>
  <c r="P700" s="1"/>
  <c r="Q701"/>
  <c r="Q700" s="1"/>
  <c r="N701"/>
  <c r="N700" s="1"/>
  <c r="O770" l="1"/>
  <c r="X650"/>
  <c r="X649" s="1"/>
  <c r="R705"/>
  <c r="R704" s="1"/>
  <c r="X706"/>
  <c r="X705" s="1"/>
  <c r="X704" s="1"/>
  <c r="R698"/>
  <c r="R697" s="1"/>
  <c r="X699"/>
  <c r="X698" s="1"/>
  <c r="X697" s="1"/>
  <c r="S772"/>
  <c r="S771" s="1"/>
  <c r="Y773"/>
  <c r="Y772" s="1"/>
  <c r="Y771" s="1"/>
  <c r="S140"/>
  <c r="S139" s="1"/>
  <c r="Y141"/>
  <c r="Y140" s="1"/>
  <c r="Y139" s="1"/>
  <c r="S698"/>
  <c r="S697" s="1"/>
  <c r="Y699"/>
  <c r="Y698" s="1"/>
  <c r="Y697" s="1"/>
  <c r="S708"/>
  <c r="S707" s="1"/>
  <c r="Y709"/>
  <c r="Y708" s="1"/>
  <c r="Y707" s="1"/>
  <c r="R772"/>
  <c r="R771" s="1"/>
  <c r="R770" s="1"/>
  <c r="X773"/>
  <c r="X772" s="1"/>
  <c r="X771" s="1"/>
  <c r="R140"/>
  <c r="R139" s="1"/>
  <c r="X141"/>
  <c r="X140" s="1"/>
  <c r="X139" s="1"/>
  <c r="Y654"/>
  <c r="Y653" s="1"/>
  <c r="R775"/>
  <c r="R774" s="1"/>
  <c r="X776"/>
  <c r="X775" s="1"/>
  <c r="X774" s="1"/>
  <c r="R708"/>
  <c r="R707" s="1"/>
  <c r="X709"/>
  <c r="X708" s="1"/>
  <c r="X707" s="1"/>
  <c r="R654"/>
  <c r="R653" s="1"/>
  <c r="X655"/>
  <c r="X654" s="1"/>
  <c r="X653" s="1"/>
  <c r="S650"/>
  <c r="S649" s="1"/>
  <c r="Y651"/>
  <c r="Y650" s="1"/>
  <c r="Y649" s="1"/>
  <c r="S705"/>
  <c r="S704" s="1"/>
  <c r="Y706"/>
  <c r="Y705" s="1"/>
  <c r="Y704" s="1"/>
  <c r="S775"/>
  <c r="S774" s="1"/>
  <c r="Y776"/>
  <c r="Y775" s="1"/>
  <c r="Y774" s="1"/>
  <c r="Y701"/>
  <c r="Y700" s="1"/>
  <c r="X701"/>
  <c r="X700" s="1"/>
  <c r="P696"/>
  <c r="N696"/>
  <c r="R650"/>
  <c r="R649" s="1"/>
  <c r="S654"/>
  <c r="S653" s="1"/>
  <c r="P770"/>
  <c r="Q770"/>
  <c r="N770"/>
  <c r="O696"/>
  <c r="Q696"/>
  <c r="P648"/>
  <c r="N648"/>
  <c r="Q648"/>
  <c r="O648"/>
  <c r="S701"/>
  <c r="S700" s="1"/>
  <c r="R701"/>
  <c r="R700" s="1"/>
  <c r="Q1223"/>
  <c r="Q1222" s="1"/>
  <c r="Q1221" s="1"/>
  <c r="P1223"/>
  <c r="P1222" s="1"/>
  <c r="P1221" s="1"/>
  <c r="O1223"/>
  <c r="O1222" s="1"/>
  <c r="O1221" s="1"/>
  <c r="N1223"/>
  <c r="N1222" s="1"/>
  <c r="N1221" s="1"/>
  <c r="S1219"/>
  <c r="S1218" s="1"/>
  <c r="S1217" s="1"/>
  <c r="R1219"/>
  <c r="R1218" s="1"/>
  <c r="R1217" s="1"/>
  <c r="Q1215"/>
  <c r="P1215"/>
  <c r="P1214" s="1"/>
  <c r="O1215"/>
  <c r="O1214" s="1"/>
  <c r="N1215"/>
  <c r="N1214" s="1"/>
  <c r="Q1214"/>
  <c r="Q1207"/>
  <c r="P1207"/>
  <c r="P1206" s="1"/>
  <c r="P1205" s="1"/>
  <c r="P1204" s="1"/>
  <c r="P1203" s="1"/>
  <c r="P1201" s="1"/>
  <c r="O1207"/>
  <c r="O1206" s="1"/>
  <c r="O1205" s="1"/>
  <c r="O1204" s="1"/>
  <c r="O1203" s="1"/>
  <c r="O1201" s="1"/>
  <c r="N1207"/>
  <c r="N1206" s="1"/>
  <c r="N1205" s="1"/>
  <c r="N1204" s="1"/>
  <c r="N1203" s="1"/>
  <c r="N1201" s="1"/>
  <c r="Q1206"/>
  <c r="Q1205" s="1"/>
  <c r="Q1204" s="1"/>
  <c r="Q1203" s="1"/>
  <c r="Q1201" s="1"/>
  <c r="Q1195"/>
  <c r="Q1194" s="1"/>
  <c r="P1195"/>
  <c r="P1194" s="1"/>
  <c r="O1195"/>
  <c r="O1194" s="1"/>
  <c r="N1195"/>
  <c r="N1194" s="1"/>
  <c r="Q1192"/>
  <c r="P1192"/>
  <c r="P1191" s="1"/>
  <c r="O1192"/>
  <c r="O1191" s="1"/>
  <c r="N1192"/>
  <c r="N1191" s="1"/>
  <c r="Q1191"/>
  <c r="Q1189"/>
  <c r="Q1188" s="1"/>
  <c r="P1189"/>
  <c r="P1188" s="1"/>
  <c r="O1189"/>
  <c r="O1188" s="1"/>
  <c r="N1189"/>
  <c r="N1188" s="1"/>
  <c r="Q1186"/>
  <c r="P1186"/>
  <c r="P1185" s="1"/>
  <c r="O1186"/>
  <c r="O1185" s="1"/>
  <c r="N1186"/>
  <c r="N1185" s="1"/>
  <c r="Q1185"/>
  <c r="Q1184" s="1"/>
  <c r="S1179"/>
  <c r="S1178" s="1"/>
  <c r="S1177" s="1"/>
  <c r="S1176" s="1"/>
  <c r="R1179"/>
  <c r="R1178" s="1"/>
  <c r="R1177" s="1"/>
  <c r="R1176" s="1"/>
  <c r="Q1174"/>
  <c r="P1174"/>
  <c r="P1173" s="1"/>
  <c r="P1172" s="1"/>
  <c r="P1171" s="1"/>
  <c r="O1174"/>
  <c r="O1173" s="1"/>
  <c r="O1172" s="1"/>
  <c r="O1171" s="1"/>
  <c r="N1174"/>
  <c r="N1173" s="1"/>
  <c r="N1172" s="1"/>
  <c r="N1171" s="1"/>
  <c r="Q1173"/>
  <c r="Q1172" s="1"/>
  <c r="Q1171" s="1"/>
  <c r="Q1169"/>
  <c r="Q1168" s="1"/>
  <c r="P1169"/>
  <c r="P1168" s="1"/>
  <c r="O1169"/>
  <c r="O1168" s="1"/>
  <c r="N1169"/>
  <c r="N1168" s="1"/>
  <c r="Q1166"/>
  <c r="P1166"/>
  <c r="P1165" s="1"/>
  <c r="O1166"/>
  <c r="O1165" s="1"/>
  <c r="N1166"/>
  <c r="N1165" s="1"/>
  <c r="Q1165"/>
  <c r="Q1162"/>
  <c r="P1162"/>
  <c r="P1161" s="1"/>
  <c r="O1162"/>
  <c r="O1161" s="1"/>
  <c r="N1162"/>
  <c r="N1161" s="1"/>
  <c r="N1160" s="1"/>
  <c r="Q1161"/>
  <c r="Q1153"/>
  <c r="P1153"/>
  <c r="O1153"/>
  <c r="O1152" s="1"/>
  <c r="N1153"/>
  <c r="N1152" s="1"/>
  <c r="Q1152"/>
  <c r="P1152"/>
  <c r="Q1150"/>
  <c r="Q1149" s="1"/>
  <c r="P1150"/>
  <c r="P1149" s="1"/>
  <c r="O1150"/>
  <c r="O1149" s="1"/>
  <c r="N1150"/>
  <c r="N1149" s="1"/>
  <c r="Q1147"/>
  <c r="P1147"/>
  <c r="O1147"/>
  <c r="O1146" s="1"/>
  <c r="N1147"/>
  <c r="N1146" s="1"/>
  <c r="Q1146"/>
  <c r="P1146"/>
  <c r="Q1144"/>
  <c r="Q1143" s="1"/>
  <c r="P1144"/>
  <c r="P1143" s="1"/>
  <c r="O1144"/>
  <c r="O1143" s="1"/>
  <c r="N1144"/>
  <c r="N1143" s="1"/>
  <c r="Q1141"/>
  <c r="P1141"/>
  <c r="O1141"/>
  <c r="O1140" s="1"/>
  <c r="N1141"/>
  <c r="N1140" s="1"/>
  <c r="Q1140"/>
  <c r="P1140"/>
  <c r="Q1137"/>
  <c r="P1137"/>
  <c r="O1137"/>
  <c r="O1136" s="1"/>
  <c r="O1135" s="1"/>
  <c r="N1137"/>
  <c r="N1136" s="1"/>
  <c r="N1135" s="1"/>
  <c r="Q1136"/>
  <c r="Q1135" s="1"/>
  <c r="P1136"/>
  <c r="P1135" s="1"/>
  <c r="Q1132"/>
  <c r="Q1131" s="1"/>
  <c r="Q1130" s="1"/>
  <c r="P1132"/>
  <c r="P1131" s="1"/>
  <c r="P1130" s="1"/>
  <c r="O1132"/>
  <c r="O1131" s="1"/>
  <c r="O1130" s="1"/>
  <c r="N1132"/>
  <c r="N1131" s="1"/>
  <c r="N1130" s="1"/>
  <c r="Q1128"/>
  <c r="P1128"/>
  <c r="O1128"/>
  <c r="N1128"/>
  <c r="Q1126"/>
  <c r="P1126"/>
  <c r="O1126"/>
  <c r="N1126"/>
  <c r="N1125" s="1"/>
  <c r="Q1123"/>
  <c r="Q1122" s="1"/>
  <c r="P1123"/>
  <c r="P1122" s="1"/>
  <c r="O1123"/>
  <c r="O1122" s="1"/>
  <c r="N1123"/>
  <c r="N1122" s="1"/>
  <c r="Q1120"/>
  <c r="Q1119" s="1"/>
  <c r="P1120"/>
  <c r="P1119" s="1"/>
  <c r="O1120"/>
  <c r="O1119" s="1"/>
  <c r="N1120"/>
  <c r="N1119" s="1"/>
  <c r="Q1117"/>
  <c r="P1117"/>
  <c r="P1116" s="1"/>
  <c r="O1117"/>
  <c r="O1116" s="1"/>
  <c r="N1117"/>
  <c r="N1116" s="1"/>
  <c r="Q1116"/>
  <c r="S1110"/>
  <c r="S1109" s="1"/>
  <c r="R1110"/>
  <c r="R1109" s="1"/>
  <c r="S1107"/>
  <c r="S1106" s="1"/>
  <c r="R1107"/>
  <c r="R1106" s="1"/>
  <c r="Q1098"/>
  <c r="P1098"/>
  <c r="O1098"/>
  <c r="O1097" s="1"/>
  <c r="O1096" s="1"/>
  <c r="O1095" s="1"/>
  <c r="O1094" s="1"/>
  <c r="N1098"/>
  <c r="N1097" s="1"/>
  <c r="N1096" s="1"/>
  <c r="N1095" s="1"/>
  <c r="N1094" s="1"/>
  <c r="Q1097"/>
  <c r="Q1096" s="1"/>
  <c r="Q1095" s="1"/>
  <c r="Q1094" s="1"/>
  <c r="P1097"/>
  <c r="P1096" s="1"/>
  <c r="P1095" s="1"/>
  <c r="P1094" s="1"/>
  <c r="S1085"/>
  <c r="S1084" s="1"/>
  <c r="R1085"/>
  <c r="R1084" s="1"/>
  <c r="S1082"/>
  <c r="S1081" s="1"/>
  <c r="R1082"/>
  <c r="R1081" s="1"/>
  <c r="S1079"/>
  <c r="S1078" s="1"/>
  <c r="R1079"/>
  <c r="R1078" s="1"/>
  <c r="S1076"/>
  <c r="S1075" s="1"/>
  <c r="R1076"/>
  <c r="R1075" s="1"/>
  <c r="S1072"/>
  <c r="S1071" s="1"/>
  <c r="R1072"/>
  <c r="R1071" s="1"/>
  <c r="Q1069"/>
  <c r="Q1068" s="1"/>
  <c r="Q1064" s="1"/>
  <c r="P1069"/>
  <c r="P1068" s="1"/>
  <c r="P1064" s="1"/>
  <c r="O1069"/>
  <c r="O1068" s="1"/>
  <c r="O1064" s="1"/>
  <c r="N1069"/>
  <c r="N1068" s="1"/>
  <c r="N1064" s="1"/>
  <c r="Q1062"/>
  <c r="Q1061" s="1"/>
  <c r="P1062"/>
  <c r="P1061" s="1"/>
  <c r="O1062"/>
  <c r="O1061" s="1"/>
  <c r="N1062"/>
  <c r="N1061" s="1"/>
  <c r="Q1058"/>
  <c r="Q1057" s="1"/>
  <c r="P1058"/>
  <c r="P1057" s="1"/>
  <c r="O1058"/>
  <c r="O1057" s="1"/>
  <c r="N1058"/>
  <c r="N1057" s="1"/>
  <c r="Q1055"/>
  <c r="P1055"/>
  <c r="O1055"/>
  <c r="O1054" s="1"/>
  <c r="N1055"/>
  <c r="N1054" s="1"/>
  <c r="Q1054"/>
  <c r="P1054"/>
  <c r="Q1052"/>
  <c r="Q1051" s="1"/>
  <c r="P1052"/>
  <c r="P1051" s="1"/>
  <c r="O1052"/>
  <c r="O1051" s="1"/>
  <c r="N1052"/>
  <c r="N1051" s="1"/>
  <c r="Q1049"/>
  <c r="P1049"/>
  <c r="O1049"/>
  <c r="O1048" s="1"/>
  <c r="N1049"/>
  <c r="N1048" s="1"/>
  <c r="Q1048"/>
  <c r="P1048"/>
  <c r="Q1046"/>
  <c r="Q1045" s="1"/>
  <c r="P1046"/>
  <c r="P1045" s="1"/>
  <c r="O1046"/>
  <c r="O1045" s="1"/>
  <c r="N1046"/>
  <c r="N1045" s="1"/>
  <c r="Q1043"/>
  <c r="P1043"/>
  <c r="O1043"/>
  <c r="O1042" s="1"/>
  <c r="N1043"/>
  <c r="N1042" s="1"/>
  <c r="Q1042"/>
  <c r="P1042"/>
  <c r="Q1040"/>
  <c r="Q1039" s="1"/>
  <c r="P1040"/>
  <c r="P1039" s="1"/>
  <c r="O1040"/>
  <c r="O1039" s="1"/>
  <c r="N1040"/>
  <c r="N1039" s="1"/>
  <c r="Q1037"/>
  <c r="P1037"/>
  <c r="O1037"/>
  <c r="O1036" s="1"/>
  <c r="N1037"/>
  <c r="N1036" s="1"/>
  <c r="Q1036"/>
  <c r="P1036"/>
  <c r="Q1034"/>
  <c r="Q1033" s="1"/>
  <c r="P1034"/>
  <c r="P1033" s="1"/>
  <c r="O1034"/>
  <c r="O1033" s="1"/>
  <c r="N1034"/>
  <c r="N1033" s="1"/>
  <c r="Q1031"/>
  <c r="P1031"/>
  <c r="O1031"/>
  <c r="O1030" s="1"/>
  <c r="N1031"/>
  <c r="N1030" s="1"/>
  <c r="Q1030"/>
  <c r="P1030"/>
  <c r="Q1028"/>
  <c r="Q1027" s="1"/>
  <c r="P1028"/>
  <c r="P1027" s="1"/>
  <c r="O1028"/>
  <c r="O1027" s="1"/>
  <c r="N1028"/>
  <c r="N1027" s="1"/>
  <c r="Q1025"/>
  <c r="P1025"/>
  <c r="O1025"/>
  <c r="O1024" s="1"/>
  <c r="N1025"/>
  <c r="N1024" s="1"/>
  <c r="Q1024"/>
  <c r="P1024"/>
  <c r="Q1022"/>
  <c r="Q1021" s="1"/>
  <c r="P1022"/>
  <c r="P1021" s="1"/>
  <c r="O1022"/>
  <c r="O1021" s="1"/>
  <c r="N1022"/>
  <c r="N1021" s="1"/>
  <c r="Q1019"/>
  <c r="P1019"/>
  <c r="O1019"/>
  <c r="O1018" s="1"/>
  <c r="N1019"/>
  <c r="N1018" s="1"/>
  <c r="Q1018"/>
  <c r="P1018"/>
  <c r="Q1016"/>
  <c r="Q1015" s="1"/>
  <c r="P1016"/>
  <c r="P1015" s="1"/>
  <c r="O1016"/>
  <c r="O1015" s="1"/>
  <c r="N1016"/>
  <c r="N1015" s="1"/>
  <c r="Q1013"/>
  <c r="Q1012" s="1"/>
  <c r="P1013"/>
  <c r="P1012" s="1"/>
  <c r="O1013"/>
  <c r="O1012" s="1"/>
  <c r="N1013"/>
  <c r="N1012" s="1"/>
  <c r="Q1010"/>
  <c r="Q1009" s="1"/>
  <c r="P1010"/>
  <c r="P1009" s="1"/>
  <c r="O1010"/>
  <c r="O1009" s="1"/>
  <c r="N1010"/>
  <c r="N1009" s="1"/>
  <c r="Q1007"/>
  <c r="Q1006" s="1"/>
  <c r="P1007"/>
  <c r="P1006" s="1"/>
  <c r="O1007"/>
  <c r="O1006" s="1"/>
  <c r="N1007"/>
  <c r="N1006" s="1"/>
  <c r="Q1004"/>
  <c r="P1004"/>
  <c r="P1003" s="1"/>
  <c r="O1004"/>
  <c r="O1003" s="1"/>
  <c r="N1004"/>
  <c r="N1003" s="1"/>
  <c r="Q1003"/>
  <c r="Q1001"/>
  <c r="Q1000" s="1"/>
  <c r="P1001"/>
  <c r="P1000" s="1"/>
  <c r="O1001"/>
  <c r="O1000" s="1"/>
  <c r="N1001"/>
  <c r="N1000" s="1"/>
  <c r="Q998"/>
  <c r="P998"/>
  <c r="P997" s="1"/>
  <c r="O998"/>
  <c r="O997" s="1"/>
  <c r="N998"/>
  <c r="N997" s="1"/>
  <c r="Q997"/>
  <c r="Q995"/>
  <c r="Q994" s="1"/>
  <c r="P995"/>
  <c r="P994" s="1"/>
  <c r="O995"/>
  <c r="O994" s="1"/>
  <c r="N995"/>
  <c r="N994" s="1"/>
  <c r="Q992"/>
  <c r="P992"/>
  <c r="P991" s="1"/>
  <c r="O992"/>
  <c r="O991" s="1"/>
  <c r="N992"/>
  <c r="N991" s="1"/>
  <c r="Q991"/>
  <c r="Q989"/>
  <c r="Q988" s="1"/>
  <c r="P989"/>
  <c r="P988" s="1"/>
  <c r="O989"/>
  <c r="O988" s="1"/>
  <c r="N989"/>
  <c r="N988" s="1"/>
  <c r="Q986"/>
  <c r="Q985" s="1"/>
  <c r="P986"/>
  <c r="P985" s="1"/>
  <c r="O986"/>
  <c r="O985" s="1"/>
  <c r="N986"/>
  <c r="N985" s="1"/>
  <c r="Q983"/>
  <c r="Q982" s="1"/>
  <c r="P983"/>
  <c r="P982" s="1"/>
  <c r="O983"/>
  <c r="O982" s="1"/>
  <c r="N983"/>
  <c r="N982" s="1"/>
  <c r="Q980"/>
  <c r="P980"/>
  <c r="P979" s="1"/>
  <c r="O980"/>
  <c r="O979" s="1"/>
  <c r="N980"/>
  <c r="N979" s="1"/>
  <c r="Q979"/>
  <c r="Q977"/>
  <c r="Q976" s="1"/>
  <c r="P977"/>
  <c r="P976" s="1"/>
  <c r="O977"/>
  <c r="O976" s="1"/>
  <c r="N977"/>
  <c r="N976" s="1"/>
  <c r="Q974"/>
  <c r="Q973" s="1"/>
  <c r="P974"/>
  <c r="P973" s="1"/>
  <c r="O974"/>
  <c r="O973" s="1"/>
  <c r="N974"/>
  <c r="N973" s="1"/>
  <c r="Q971"/>
  <c r="P971"/>
  <c r="P970" s="1"/>
  <c r="O971"/>
  <c r="O970" s="1"/>
  <c r="N971"/>
  <c r="N970" s="1"/>
  <c r="Q970"/>
  <c r="Q968"/>
  <c r="Q967" s="1"/>
  <c r="P968"/>
  <c r="P967" s="1"/>
  <c r="O968"/>
  <c r="O967" s="1"/>
  <c r="N968"/>
  <c r="N967" s="1"/>
  <c r="Q965"/>
  <c r="P965"/>
  <c r="P964" s="1"/>
  <c r="O965"/>
  <c r="O964" s="1"/>
  <c r="N965"/>
  <c r="N964" s="1"/>
  <c r="Q964"/>
  <c r="Q962"/>
  <c r="Q961" s="1"/>
  <c r="P962"/>
  <c r="P961" s="1"/>
  <c r="O962"/>
  <c r="O961" s="1"/>
  <c r="N962"/>
  <c r="N961" s="1"/>
  <c r="Q959"/>
  <c r="P959"/>
  <c r="P958" s="1"/>
  <c r="O959"/>
  <c r="O958" s="1"/>
  <c r="N959"/>
  <c r="N958" s="1"/>
  <c r="Q958"/>
  <c r="Q951"/>
  <c r="P951"/>
  <c r="O951"/>
  <c r="N951"/>
  <c r="Q949"/>
  <c r="P949"/>
  <c r="P948" s="1"/>
  <c r="P947" s="1"/>
  <c r="P946" s="1"/>
  <c r="P945" s="1"/>
  <c r="O949"/>
  <c r="N949"/>
  <c r="N948" s="1"/>
  <c r="N947" s="1"/>
  <c r="N946" s="1"/>
  <c r="N945" s="1"/>
  <c r="Q948"/>
  <c r="Q947" s="1"/>
  <c r="Q946" s="1"/>
  <c r="Q945" s="1"/>
  <c r="Q940"/>
  <c r="Q939" s="1"/>
  <c r="Q938" s="1"/>
  <c r="Q937" s="1"/>
  <c r="Q936" s="1"/>
  <c r="P940"/>
  <c r="P939" s="1"/>
  <c r="P938" s="1"/>
  <c r="P937" s="1"/>
  <c r="P936" s="1"/>
  <c r="O940"/>
  <c r="O939" s="1"/>
  <c r="O938" s="1"/>
  <c r="O937" s="1"/>
  <c r="O936" s="1"/>
  <c r="N940"/>
  <c r="N939" s="1"/>
  <c r="N938" s="1"/>
  <c r="N937" s="1"/>
  <c r="N936" s="1"/>
  <c r="Q927"/>
  <c r="P927"/>
  <c r="P926" s="1"/>
  <c r="P925" s="1"/>
  <c r="P924" s="1"/>
  <c r="P861" s="1"/>
  <c r="O927"/>
  <c r="O926" s="1"/>
  <c r="O925" s="1"/>
  <c r="O924" s="1"/>
  <c r="O861" s="1"/>
  <c r="N927"/>
  <c r="N926" s="1"/>
  <c r="N925" s="1"/>
  <c r="N924" s="1"/>
  <c r="Q926"/>
  <c r="Q925" s="1"/>
  <c r="Q924" s="1"/>
  <c r="Q861" s="1"/>
  <c r="Q918"/>
  <c r="P918"/>
  <c r="P917" s="1"/>
  <c r="O918"/>
  <c r="O917" s="1"/>
  <c r="N918"/>
  <c r="N917" s="1"/>
  <c r="Q917"/>
  <c r="Q914"/>
  <c r="P914"/>
  <c r="P913" s="1"/>
  <c r="O914"/>
  <c r="O913" s="1"/>
  <c r="O912" s="1"/>
  <c r="N914"/>
  <c r="N913" s="1"/>
  <c r="N912" s="1"/>
  <c r="Q913"/>
  <c r="Q912" s="1"/>
  <c r="P912"/>
  <c r="S909"/>
  <c r="S908" s="1"/>
  <c r="R909"/>
  <c r="R908" s="1"/>
  <c r="S906"/>
  <c r="S905" s="1"/>
  <c r="R906"/>
  <c r="R905" s="1"/>
  <c r="S903"/>
  <c r="S902" s="1"/>
  <c r="S901" s="1"/>
  <c r="R903"/>
  <c r="R902" s="1"/>
  <c r="R901" s="1"/>
  <c r="Q898"/>
  <c r="P898"/>
  <c r="P897" s="1"/>
  <c r="O898"/>
  <c r="O897" s="1"/>
  <c r="N898"/>
  <c r="N897" s="1"/>
  <c r="Q897"/>
  <c r="Q894"/>
  <c r="P894"/>
  <c r="P893" s="1"/>
  <c r="O894"/>
  <c r="O893" s="1"/>
  <c r="N894"/>
  <c r="N893" s="1"/>
  <c r="Q893"/>
  <c r="Q891"/>
  <c r="Q890" s="1"/>
  <c r="P891"/>
  <c r="P890" s="1"/>
  <c r="O891"/>
  <c r="O890" s="1"/>
  <c r="N891"/>
  <c r="N890" s="1"/>
  <c r="Q887"/>
  <c r="Q886" s="1"/>
  <c r="P887"/>
  <c r="P886" s="1"/>
  <c r="O887"/>
  <c r="O886" s="1"/>
  <c r="N887"/>
  <c r="N886" s="1"/>
  <c r="Q884"/>
  <c r="P884"/>
  <c r="P883" s="1"/>
  <c r="O884"/>
  <c r="O883" s="1"/>
  <c r="N884"/>
  <c r="N883" s="1"/>
  <c r="Q883"/>
  <c r="Q879"/>
  <c r="Q878" s="1"/>
  <c r="P879"/>
  <c r="P878" s="1"/>
  <c r="O879"/>
  <c r="O878" s="1"/>
  <c r="N879"/>
  <c r="N878" s="1"/>
  <c r="Q875"/>
  <c r="Q874" s="1"/>
  <c r="P875"/>
  <c r="P874" s="1"/>
  <c r="O875"/>
  <c r="O874" s="1"/>
  <c r="N875"/>
  <c r="N874" s="1"/>
  <c r="Q872"/>
  <c r="Q871" s="1"/>
  <c r="P872"/>
  <c r="P871" s="1"/>
  <c r="O872"/>
  <c r="O871" s="1"/>
  <c r="N872"/>
  <c r="N871" s="1"/>
  <c r="Q868"/>
  <c r="Q867" s="1"/>
  <c r="P868"/>
  <c r="P867" s="1"/>
  <c r="O868"/>
  <c r="O867" s="1"/>
  <c r="N868"/>
  <c r="N867" s="1"/>
  <c r="Q865"/>
  <c r="P865"/>
  <c r="P864" s="1"/>
  <c r="O865"/>
  <c r="O864" s="1"/>
  <c r="N865"/>
  <c r="N864" s="1"/>
  <c r="Q864"/>
  <c r="Q844"/>
  <c r="P844"/>
  <c r="O844"/>
  <c r="N844"/>
  <c r="Q842"/>
  <c r="P842"/>
  <c r="O842"/>
  <c r="N842"/>
  <c r="Q840"/>
  <c r="P840"/>
  <c r="O840"/>
  <c r="O839" s="1"/>
  <c r="O838" s="1"/>
  <c r="N840"/>
  <c r="Q836"/>
  <c r="P836"/>
  <c r="P835" s="1"/>
  <c r="P834" s="1"/>
  <c r="O836"/>
  <c r="O835" s="1"/>
  <c r="O834" s="1"/>
  <c r="N836"/>
  <c r="N835" s="1"/>
  <c r="N834" s="1"/>
  <c r="Q835"/>
  <c r="Q834" s="1"/>
  <c r="Q832"/>
  <c r="P832"/>
  <c r="P831" s="1"/>
  <c r="P830" s="1"/>
  <c r="O832"/>
  <c r="O831" s="1"/>
  <c r="O830" s="1"/>
  <c r="N832"/>
  <c r="N831" s="1"/>
  <c r="N830" s="1"/>
  <c r="Q831"/>
  <c r="Q830" s="1"/>
  <c r="S825"/>
  <c r="S824" s="1"/>
  <c r="R825"/>
  <c r="R824" s="1"/>
  <c r="Q822"/>
  <c r="P822"/>
  <c r="P821" s="1"/>
  <c r="P820" s="1"/>
  <c r="O822"/>
  <c r="O821" s="1"/>
  <c r="O820" s="1"/>
  <c r="N822"/>
  <c r="N821" s="1"/>
  <c r="N820" s="1"/>
  <c r="Q821"/>
  <c r="Q820" s="1"/>
  <c r="Q818"/>
  <c r="P818"/>
  <c r="P817" s="1"/>
  <c r="P816" s="1"/>
  <c r="O818"/>
  <c r="O817" s="1"/>
  <c r="O816" s="1"/>
  <c r="N818"/>
  <c r="N817" s="1"/>
  <c r="N816" s="1"/>
  <c r="Q817"/>
  <c r="Q816" s="1"/>
  <c r="Q808"/>
  <c r="P808"/>
  <c r="P807" s="1"/>
  <c r="P806" s="1"/>
  <c r="P801" s="1"/>
  <c r="P800" s="1"/>
  <c r="O808"/>
  <c r="O807" s="1"/>
  <c r="O806" s="1"/>
  <c r="O801" s="1"/>
  <c r="O800" s="1"/>
  <c r="N808"/>
  <c r="N807" s="1"/>
  <c r="N806" s="1"/>
  <c r="N801" s="1"/>
  <c r="N800" s="1"/>
  <c r="Q807"/>
  <c r="Q806" s="1"/>
  <c r="Q801" s="1"/>
  <c r="Q800" s="1"/>
  <c r="Q797"/>
  <c r="P797"/>
  <c r="P796" s="1"/>
  <c r="P795" s="1"/>
  <c r="P794" s="1"/>
  <c r="P793" s="1"/>
  <c r="O797"/>
  <c r="O796" s="1"/>
  <c r="O795" s="1"/>
  <c r="O794" s="1"/>
  <c r="O793" s="1"/>
  <c r="N797"/>
  <c r="N796" s="1"/>
  <c r="N795" s="1"/>
  <c r="N794" s="1"/>
  <c r="N793" s="1"/>
  <c r="Q796"/>
  <c r="Q795" s="1"/>
  <c r="Q794" s="1"/>
  <c r="Q793" s="1"/>
  <c r="Q790"/>
  <c r="P790"/>
  <c r="P789" s="1"/>
  <c r="P788" s="1"/>
  <c r="P787" s="1"/>
  <c r="O790"/>
  <c r="O789" s="1"/>
  <c r="O788" s="1"/>
  <c r="O787" s="1"/>
  <c r="N790"/>
  <c r="N789" s="1"/>
  <c r="N788" s="1"/>
  <c r="N787" s="1"/>
  <c r="Q789"/>
  <c r="Q788" s="1"/>
  <c r="Q787" s="1"/>
  <c r="S785"/>
  <c r="S784" s="1"/>
  <c r="R785"/>
  <c r="R784" s="1"/>
  <c r="S782"/>
  <c r="S781" s="1"/>
  <c r="R782"/>
  <c r="R781" s="1"/>
  <c r="Q779"/>
  <c r="Q778" s="1"/>
  <c r="Q777" s="1"/>
  <c r="P779"/>
  <c r="P778" s="1"/>
  <c r="P777" s="1"/>
  <c r="O779"/>
  <c r="O778" s="1"/>
  <c r="O777" s="1"/>
  <c r="N779"/>
  <c r="N778" s="1"/>
  <c r="N777" s="1"/>
  <c r="Q768"/>
  <c r="P768"/>
  <c r="P767" s="1"/>
  <c r="O768"/>
  <c r="O767" s="1"/>
  <c r="O766" s="1"/>
  <c r="N768"/>
  <c r="N767" s="1"/>
  <c r="N766" s="1"/>
  <c r="Q767"/>
  <c r="Q766" s="1"/>
  <c r="P766"/>
  <c r="Q764"/>
  <c r="P764"/>
  <c r="P763" s="1"/>
  <c r="P762" s="1"/>
  <c r="O764"/>
  <c r="O763" s="1"/>
  <c r="O762" s="1"/>
  <c r="N764"/>
  <c r="N763" s="1"/>
  <c r="N762" s="1"/>
  <c r="Q763"/>
  <c r="Q762" s="1"/>
  <c r="Q753"/>
  <c r="Q752" s="1"/>
  <c r="Q751" s="1"/>
  <c r="P753"/>
  <c r="P752" s="1"/>
  <c r="P751" s="1"/>
  <c r="O753"/>
  <c r="O752" s="1"/>
  <c r="O751" s="1"/>
  <c r="N753"/>
  <c r="N752" s="1"/>
  <c r="N751" s="1"/>
  <c r="Q749"/>
  <c r="Q748" s="1"/>
  <c r="Q747" s="1"/>
  <c r="P749"/>
  <c r="P748" s="1"/>
  <c r="P747" s="1"/>
  <c r="O749"/>
  <c r="O748" s="1"/>
  <c r="O747" s="1"/>
  <c r="N749"/>
  <c r="N748" s="1"/>
  <c r="N747" s="1"/>
  <c r="Q745"/>
  <c r="Q744" s="1"/>
  <c r="Q743" s="1"/>
  <c r="P745"/>
  <c r="P744" s="1"/>
  <c r="P743" s="1"/>
  <c r="O745"/>
  <c r="O744" s="1"/>
  <c r="O743" s="1"/>
  <c r="N745"/>
  <c r="N744" s="1"/>
  <c r="N743" s="1"/>
  <c r="Q737"/>
  <c r="P737"/>
  <c r="P736" s="1"/>
  <c r="P735" s="1"/>
  <c r="O737"/>
  <c r="O736" s="1"/>
  <c r="O735" s="1"/>
  <c r="N737"/>
  <c r="N736" s="1"/>
  <c r="N735" s="1"/>
  <c r="Q736"/>
  <c r="Q735" s="1"/>
  <c r="Q733"/>
  <c r="Q732" s="1"/>
  <c r="Q731" s="1"/>
  <c r="P733"/>
  <c r="P732" s="1"/>
  <c r="P731" s="1"/>
  <c r="O733"/>
  <c r="O732" s="1"/>
  <c r="O731" s="1"/>
  <c r="N733"/>
  <c r="N732" s="1"/>
  <c r="N731" s="1"/>
  <c r="Q729"/>
  <c r="P729"/>
  <c r="O729"/>
  <c r="O728" s="1"/>
  <c r="O727" s="1"/>
  <c r="N729"/>
  <c r="N728" s="1"/>
  <c r="N727" s="1"/>
  <c r="Q728"/>
  <c r="Q727" s="1"/>
  <c r="P728"/>
  <c r="P727" s="1"/>
  <c r="S722"/>
  <c r="S721" s="1"/>
  <c r="R722"/>
  <c r="R721" s="1"/>
  <c r="S719"/>
  <c r="S718" s="1"/>
  <c r="R719"/>
  <c r="R718" s="1"/>
  <c r="Q716"/>
  <c r="P716"/>
  <c r="P715" s="1"/>
  <c r="P714" s="1"/>
  <c r="P713" s="1"/>
  <c r="O716"/>
  <c r="O715" s="1"/>
  <c r="O714" s="1"/>
  <c r="O713" s="1"/>
  <c r="N716"/>
  <c r="N715" s="1"/>
  <c r="N714" s="1"/>
  <c r="N713" s="1"/>
  <c r="Q715"/>
  <c r="Q714" s="1"/>
  <c r="Q713" s="1"/>
  <c r="S711"/>
  <c r="S710" s="1"/>
  <c r="R711"/>
  <c r="R710" s="1"/>
  <c r="Q694"/>
  <c r="P694"/>
  <c r="O694"/>
  <c r="O693" s="1"/>
  <c r="O692" s="1"/>
  <c r="N694"/>
  <c r="N693" s="1"/>
  <c r="N692" s="1"/>
  <c r="Q693"/>
  <c r="Q692" s="1"/>
  <c r="P693"/>
  <c r="P692" s="1"/>
  <c r="Q690"/>
  <c r="P690"/>
  <c r="O690"/>
  <c r="O689" s="1"/>
  <c r="N690"/>
  <c r="N689" s="1"/>
  <c r="Q689"/>
  <c r="P689"/>
  <c r="Q687"/>
  <c r="Q686" s="1"/>
  <c r="P687"/>
  <c r="P686" s="1"/>
  <c r="O687"/>
  <c r="O686" s="1"/>
  <c r="N687"/>
  <c r="N686" s="1"/>
  <c r="Q683"/>
  <c r="Q682" s="1"/>
  <c r="Q681" s="1"/>
  <c r="P683"/>
  <c r="P682" s="1"/>
  <c r="P681" s="1"/>
  <c r="O683"/>
  <c r="O682" s="1"/>
  <c r="O681" s="1"/>
  <c r="N683"/>
  <c r="N682" s="1"/>
  <c r="N681" s="1"/>
  <c r="Q676"/>
  <c r="Q675" s="1"/>
  <c r="Q674" s="1"/>
  <c r="Q673" s="1"/>
  <c r="P676"/>
  <c r="P675" s="1"/>
  <c r="P674" s="1"/>
  <c r="P673" s="1"/>
  <c r="O676"/>
  <c r="O675" s="1"/>
  <c r="O674" s="1"/>
  <c r="O673" s="1"/>
  <c r="N676"/>
  <c r="N675" s="1"/>
  <c r="N674" s="1"/>
  <c r="N673" s="1"/>
  <c r="Q665"/>
  <c r="Q664" s="1"/>
  <c r="P665"/>
  <c r="P664" s="1"/>
  <c r="O665"/>
  <c r="O664" s="1"/>
  <c r="N665"/>
  <c r="N664" s="1"/>
  <c r="Q662"/>
  <c r="Q661" s="1"/>
  <c r="P662"/>
  <c r="P661" s="1"/>
  <c r="O662"/>
  <c r="O661" s="1"/>
  <c r="N662"/>
  <c r="N661" s="1"/>
  <c r="S659"/>
  <c r="S658" s="1"/>
  <c r="S657" s="1"/>
  <c r="R659"/>
  <c r="R658" s="1"/>
  <c r="R657" s="1"/>
  <c r="R648"/>
  <c r="Q646"/>
  <c r="P646"/>
  <c r="O646"/>
  <c r="O645" s="1"/>
  <c r="N646"/>
  <c r="N645" s="1"/>
  <c r="N644" s="1"/>
  <c r="Q645"/>
  <c r="Q644" s="1"/>
  <c r="P645"/>
  <c r="P644" s="1"/>
  <c r="O644"/>
  <c r="Q641"/>
  <c r="Q640" s="1"/>
  <c r="Q639" s="1"/>
  <c r="P641"/>
  <c r="P640" s="1"/>
  <c r="P639" s="1"/>
  <c r="O641"/>
  <c r="O640" s="1"/>
  <c r="O639" s="1"/>
  <c r="N641"/>
  <c r="N640" s="1"/>
  <c r="N639" s="1"/>
  <c r="Q636"/>
  <c r="P636"/>
  <c r="O636"/>
  <c r="O635" s="1"/>
  <c r="O634" s="1"/>
  <c r="N636"/>
  <c r="N635" s="1"/>
  <c r="N634" s="1"/>
  <c r="Q635"/>
  <c r="Q634" s="1"/>
  <c r="P635"/>
  <c r="P634" s="1"/>
  <c r="Q627"/>
  <c r="Q626" s="1"/>
  <c r="Q625" s="1"/>
  <c r="Q624" s="1"/>
  <c r="Q623" s="1"/>
  <c r="P627"/>
  <c r="P626" s="1"/>
  <c r="P625" s="1"/>
  <c r="P624" s="1"/>
  <c r="P623" s="1"/>
  <c r="O627"/>
  <c r="O626" s="1"/>
  <c r="O625" s="1"/>
  <c r="O624" s="1"/>
  <c r="O623" s="1"/>
  <c r="N627"/>
  <c r="N626" s="1"/>
  <c r="N625" s="1"/>
  <c r="N624" s="1"/>
  <c r="N623" s="1"/>
  <c r="Q620"/>
  <c r="Q619" s="1"/>
  <c r="Q618" s="1"/>
  <c r="Q617" s="1"/>
  <c r="Q616" s="1"/>
  <c r="P620"/>
  <c r="P619" s="1"/>
  <c r="P618" s="1"/>
  <c r="P617" s="1"/>
  <c r="P616" s="1"/>
  <c r="O620"/>
  <c r="O619" s="1"/>
  <c r="O618" s="1"/>
  <c r="O617" s="1"/>
  <c r="O616" s="1"/>
  <c r="N620"/>
  <c r="N619" s="1"/>
  <c r="N618" s="1"/>
  <c r="N617" s="1"/>
  <c r="N616" s="1"/>
  <c r="Q611"/>
  <c r="P611"/>
  <c r="P610" s="1"/>
  <c r="P609" s="1"/>
  <c r="P608" s="1"/>
  <c r="O611"/>
  <c r="O610" s="1"/>
  <c r="O609" s="1"/>
  <c r="O608" s="1"/>
  <c r="N611"/>
  <c r="N610" s="1"/>
  <c r="N609" s="1"/>
  <c r="N608" s="1"/>
  <c r="Q610"/>
  <c r="Q609" s="1"/>
  <c r="Q608" s="1"/>
  <c r="Q606"/>
  <c r="Q605" s="1"/>
  <c r="Q604" s="1"/>
  <c r="Q603" s="1"/>
  <c r="P606"/>
  <c r="P605" s="1"/>
  <c r="P604" s="1"/>
  <c r="P603" s="1"/>
  <c r="O606"/>
  <c r="O605" s="1"/>
  <c r="O604" s="1"/>
  <c r="O603" s="1"/>
  <c r="N606"/>
  <c r="N605" s="1"/>
  <c r="N604" s="1"/>
  <c r="N603" s="1"/>
  <c r="Q601"/>
  <c r="Q600" s="1"/>
  <c r="Q599" s="1"/>
  <c r="P601"/>
  <c r="P600" s="1"/>
  <c r="P599" s="1"/>
  <c r="O601"/>
  <c r="O600" s="1"/>
  <c r="O599" s="1"/>
  <c r="N601"/>
  <c r="N600" s="1"/>
  <c r="N599" s="1"/>
  <c r="Q597"/>
  <c r="Q596" s="1"/>
  <c r="Q595" s="1"/>
  <c r="P597"/>
  <c r="P596" s="1"/>
  <c r="P595" s="1"/>
  <c r="O597"/>
  <c r="O596" s="1"/>
  <c r="O595" s="1"/>
  <c r="N597"/>
  <c r="N596" s="1"/>
  <c r="N595" s="1"/>
  <c r="Q592"/>
  <c r="P592"/>
  <c r="O592"/>
  <c r="O591" s="1"/>
  <c r="O590" s="1"/>
  <c r="N592"/>
  <c r="N591" s="1"/>
  <c r="N590" s="1"/>
  <c r="Q591"/>
  <c r="Q590" s="1"/>
  <c r="P591"/>
  <c r="P590" s="1"/>
  <c r="R589"/>
  <c r="R588" s="1"/>
  <c r="R587" s="1"/>
  <c r="R586" s="1"/>
  <c r="R585" s="1"/>
  <c r="S588"/>
  <c r="S587" s="1"/>
  <c r="S586" s="1"/>
  <c r="S585" s="1"/>
  <c r="Q581"/>
  <c r="Q580" s="1"/>
  <c r="Q579" s="1"/>
  <c r="Q578" s="1"/>
  <c r="P581"/>
  <c r="P580" s="1"/>
  <c r="P579" s="1"/>
  <c r="P578" s="1"/>
  <c r="O581"/>
  <c r="O580" s="1"/>
  <c r="O579" s="1"/>
  <c r="O578" s="1"/>
  <c r="N581"/>
  <c r="N580" s="1"/>
  <c r="N579" s="1"/>
  <c r="N578" s="1"/>
  <c r="Q576"/>
  <c r="P576"/>
  <c r="P575" s="1"/>
  <c r="O576"/>
  <c r="O575" s="1"/>
  <c r="N576"/>
  <c r="N575" s="1"/>
  <c r="Q575"/>
  <c r="Q573"/>
  <c r="P573"/>
  <c r="O573"/>
  <c r="N573"/>
  <c r="Q571"/>
  <c r="P571"/>
  <c r="P570" s="1"/>
  <c r="O571"/>
  <c r="O570" s="1"/>
  <c r="N571"/>
  <c r="N570" s="1"/>
  <c r="Q567"/>
  <c r="Q566" s="1"/>
  <c r="P567"/>
  <c r="P566" s="1"/>
  <c r="O567"/>
  <c r="O566" s="1"/>
  <c r="N567"/>
  <c r="N566" s="1"/>
  <c r="Q561"/>
  <c r="P561"/>
  <c r="O561"/>
  <c r="N561"/>
  <c r="Q559"/>
  <c r="P559"/>
  <c r="O559"/>
  <c r="O558" s="1"/>
  <c r="O554" s="1"/>
  <c r="O553" s="1"/>
  <c r="N559"/>
  <c r="N558" s="1"/>
  <c r="Q558"/>
  <c r="Q554" s="1"/>
  <c r="Q553" s="1"/>
  <c r="N556"/>
  <c r="N555" s="1"/>
  <c r="Q551"/>
  <c r="P551"/>
  <c r="P550" s="1"/>
  <c r="P549" s="1"/>
  <c r="P548" s="1"/>
  <c r="O551"/>
  <c r="O550" s="1"/>
  <c r="O549" s="1"/>
  <c r="O548" s="1"/>
  <c r="N551"/>
  <c r="N550" s="1"/>
  <c r="N549" s="1"/>
  <c r="N548" s="1"/>
  <c r="Q550"/>
  <c r="Q549" s="1"/>
  <c r="Q548" s="1"/>
  <c r="Q546"/>
  <c r="Q545" s="1"/>
  <c r="Q544" s="1"/>
  <c r="Q543" s="1"/>
  <c r="P546"/>
  <c r="P545" s="1"/>
  <c r="P544" s="1"/>
  <c r="P543" s="1"/>
  <c r="O546"/>
  <c r="O545" s="1"/>
  <c r="O544" s="1"/>
  <c r="O543" s="1"/>
  <c r="N546"/>
  <c r="N545" s="1"/>
  <c r="N544" s="1"/>
  <c r="N543" s="1"/>
  <c r="Q541"/>
  <c r="P541"/>
  <c r="P540" s="1"/>
  <c r="P539" s="1"/>
  <c r="P538" s="1"/>
  <c r="P537" s="1"/>
  <c r="O541"/>
  <c r="O540" s="1"/>
  <c r="O539" s="1"/>
  <c r="O538" s="1"/>
  <c r="O537" s="1"/>
  <c r="N541"/>
  <c r="N540" s="1"/>
  <c r="N539" s="1"/>
  <c r="N538" s="1"/>
  <c r="N537" s="1"/>
  <c r="Q540"/>
  <c r="Q539" s="1"/>
  <c r="Q538" s="1"/>
  <c r="Q537" s="1"/>
  <c r="Q535"/>
  <c r="P535"/>
  <c r="P534" s="1"/>
  <c r="P533" s="1"/>
  <c r="P532" s="1"/>
  <c r="O535"/>
  <c r="O534" s="1"/>
  <c r="O533" s="1"/>
  <c r="O532" s="1"/>
  <c r="N535"/>
  <c r="N534" s="1"/>
  <c r="N533" s="1"/>
  <c r="N532" s="1"/>
  <c r="Q534"/>
  <c r="Q533" s="1"/>
  <c r="Q532" s="1"/>
  <c r="Q528"/>
  <c r="P528"/>
  <c r="P527" s="1"/>
  <c r="P526" s="1"/>
  <c r="P525" s="1"/>
  <c r="O528"/>
  <c r="O527" s="1"/>
  <c r="O526" s="1"/>
  <c r="O525" s="1"/>
  <c r="N528"/>
  <c r="N527" s="1"/>
  <c r="N526" s="1"/>
  <c r="N525" s="1"/>
  <c r="Q527"/>
  <c r="Q526" s="1"/>
  <c r="Q525" s="1"/>
  <c r="Q523"/>
  <c r="Q522" s="1"/>
  <c r="Q521" s="1"/>
  <c r="Q520" s="1"/>
  <c r="P523"/>
  <c r="P522" s="1"/>
  <c r="P521" s="1"/>
  <c r="P520" s="1"/>
  <c r="O523"/>
  <c r="O522" s="1"/>
  <c r="O521" s="1"/>
  <c r="O520" s="1"/>
  <c r="N523"/>
  <c r="N522" s="1"/>
  <c r="N521" s="1"/>
  <c r="N520" s="1"/>
  <c r="Q518"/>
  <c r="P518"/>
  <c r="P517" s="1"/>
  <c r="P516" s="1"/>
  <c r="P515" s="1"/>
  <c r="O518"/>
  <c r="O517" s="1"/>
  <c r="O516" s="1"/>
  <c r="O515" s="1"/>
  <c r="N518"/>
  <c r="N517" s="1"/>
  <c r="N516" s="1"/>
  <c r="N515" s="1"/>
  <c r="Q517"/>
  <c r="Q516" s="1"/>
  <c r="Q515" s="1"/>
  <c r="Q513"/>
  <c r="Q512" s="1"/>
  <c r="Q511" s="1"/>
  <c r="Q510" s="1"/>
  <c r="P513"/>
  <c r="P512" s="1"/>
  <c r="P511" s="1"/>
  <c r="P510" s="1"/>
  <c r="O513"/>
  <c r="O512" s="1"/>
  <c r="O511" s="1"/>
  <c r="O510" s="1"/>
  <c r="N513"/>
  <c r="N512" s="1"/>
  <c r="N511" s="1"/>
  <c r="N510" s="1"/>
  <c r="S506"/>
  <c r="R506"/>
  <c r="Q504"/>
  <c r="P504"/>
  <c r="P503" s="1"/>
  <c r="P502" s="1"/>
  <c r="P501" s="1"/>
  <c r="O504"/>
  <c r="O503" s="1"/>
  <c r="O502" s="1"/>
  <c r="O501" s="1"/>
  <c r="N504"/>
  <c r="N503" s="1"/>
  <c r="N502" s="1"/>
  <c r="N501" s="1"/>
  <c r="Q503"/>
  <c r="Q502" s="1"/>
  <c r="Q501" s="1"/>
  <c r="R500"/>
  <c r="R499" s="1"/>
  <c r="R498" s="1"/>
  <c r="R497" s="1"/>
  <c r="S499"/>
  <c r="S498" s="1"/>
  <c r="S497" s="1"/>
  <c r="Q495"/>
  <c r="Q494" s="1"/>
  <c r="Q493" s="1"/>
  <c r="Q492" s="1"/>
  <c r="P495"/>
  <c r="P494" s="1"/>
  <c r="P493" s="1"/>
  <c r="P492" s="1"/>
  <c r="O495"/>
  <c r="O494" s="1"/>
  <c r="O493" s="1"/>
  <c r="O492" s="1"/>
  <c r="N495"/>
  <c r="N494" s="1"/>
  <c r="N493" s="1"/>
  <c r="N492" s="1"/>
  <c r="Q490"/>
  <c r="P490"/>
  <c r="O490"/>
  <c r="O489" s="1"/>
  <c r="O488" s="1"/>
  <c r="O487" s="1"/>
  <c r="N490"/>
  <c r="N489" s="1"/>
  <c r="N488" s="1"/>
  <c r="N487" s="1"/>
  <c r="Q489"/>
  <c r="Q488" s="1"/>
  <c r="Q487" s="1"/>
  <c r="P489"/>
  <c r="P488" s="1"/>
  <c r="P487" s="1"/>
  <c r="Q485"/>
  <c r="Q484" s="1"/>
  <c r="Q483" s="1"/>
  <c r="Q482" s="1"/>
  <c r="P485"/>
  <c r="P484" s="1"/>
  <c r="P483" s="1"/>
  <c r="P482" s="1"/>
  <c r="O485"/>
  <c r="O484" s="1"/>
  <c r="O483" s="1"/>
  <c r="O482" s="1"/>
  <c r="N485"/>
  <c r="N484" s="1"/>
  <c r="N483" s="1"/>
  <c r="N482" s="1"/>
  <c r="Q476"/>
  <c r="P476"/>
  <c r="O476"/>
  <c r="O475" s="1"/>
  <c r="O468" s="1"/>
  <c r="N476"/>
  <c r="N475" s="1"/>
  <c r="N468" s="1"/>
  <c r="N467" s="1"/>
  <c r="Q475"/>
  <c r="Q468" s="1"/>
  <c r="P475"/>
  <c r="P468" s="1"/>
  <c r="Q465"/>
  <c r="Q464" s="1"/>
  <c r="Q463" s="1"/>
  <c r="Q462" s="1"/>
  <c r="P465"/>
  <c r="P464" s="1"/>
  <c r="P463" s="1"/>
  <c r="P462" s="1"/>
  <c r="O465"/>
  <c r="O464" s="1"/>
  <c r="O463" s="1"/>
  <c r="O462" s="1"/>
  <c r="N465"/>
  <c r="N464" s="1"/>
  <c r="N463" s="1"/>
  <c r="N462" s="1"/>
  <c r="Q460"/>
  <c r="P460"/>
  <c r="O460"/>
  <c r="O459" s="1"/>
  <c r="O458" s="1"/>
  <c r="O457" s="1"/>
  <c r="O456" s="1"/>
  <c r="N460"/>
  <c r="N459" s="1"/>
  <c r="N458" s="1"/>
  <c r="N457" s="1"/>
  <c r="N456" s="1"/>
  <c r="Q459"/>
  <c r="Q458" s="1"/>
  <c r="Q457" s="1"/>
  <c r="Q456" s="1"/>
  <c r="P459"/>
  <c r="P458" s="1"/>
  <c r="P457" s="1"/>
  <c r="P456" s="1"/>
  <c r="Q454"/>
  <c r="P454"/>
  <c r="O454"/>
  <c r="N454"/>
  <c r="Q452"/>
  <c r="P452"/>
  <c r="P451" s="1"/>
  <c r="P450" s="1"/>
  <c r="O452"/>
  <c r="N452"/>
  <c r="N451" s="1"/>
  <c r="N450" s="1"/>
  <c r="Q448"/>
  <c r="P448"/>
  <c r="O448"/>
  <c r="O447" s="1"/>
  <c r="O446" s="1"/>
  <c r="N448"/>
  <c r="N447" s="1"/>
  <c r="N446" s="1"/>
  <c r="Q447"/>
  <c r="Q446" s="1"/>
  <c r="P447"/>
  <c r="P446" s="1"/>
  <c r="Q443"/>
  <c r="Q442" s="1"/>
  <c r="P443"/>
  <c r="P442" s="1"/>
  <c r="O443"/>
  <c r="O442" s="1"/>
  <c r="N443"/>
  <c r="N442" s="1"/>
  <c r="Q440"/>
  <c r="P440"/>
  <c r="O440"/>
  <c r="O439" s="1"/>
  <c r="N440"/>
  <c r="N439" s="1"/>
  <c r="Q439"/>
  <c r="P439"/>
  <c r="Q436"/>
  <c r="P436"/>
  <c r="P435" s="1"/>
  <c r="P434" s="1"/>
  <c r="O436"/>
  <c r="O435" s="1"/>
  <c r="O434" s="1"/>
  <c r="N436"/>
  <c r="N435" s="1"/>
  <c r="N434" s="1"/>
  <c r="Q435"/>
  <c r="Q434" s="1"/>
  <c r="Q429"/>
  <c r="P429"/>
  <c r="O429"/>
  <c r="O428" s="1"/>
  <c r="O427" s="1"/>
  <c r="O426" s="1"/>
  <c r="O425" s="1"/>
  <c r="N429"/>
  <c r="N428" s="1"/>
  <c r="N427" s="1"/>
  <c r="N426" s="1"/>
  <c r="N425" s="1"/>
  <c r="Q428"/>
  <c r="Q427" s="1"/>
  <c r="Q426" s="1"/>
  <c r="Q425" s="1"/>
  <c r="P428"/>
  <c r="P427" s="1"/>
  <c r="P426" s="1"/>
  <c r="P425" s="1"/>
  <c r="Q417"/>
  <c r="P417"/>
  <c r="O417"/>
  <c r="N417"/>
  <c r="Q415"/>
  <c r="P415"/>
  <c r="O415"/>
  <c r="N415"/>
  <c r="Q413"/>
  <c r="P413"/>
  <c r="O413"/>
  <c r="O412" s="1"/>
  <c r="O411" s="1"/>
  <c r="O406" s="1"/>
  <c r="N413"/>
  <c r="Q412"/>
  <c r="Q411" s="1"/>
  <c r="Q406" s="1"/>
  <c r="N409"/>
  <c r="N408" s="1"/>
  <c r="N407" s="1"/>
  <c r="Q399"/>
  <c r="P399"/>
  <c r="O399"/>
  <c r="N399"/>
  <c r="Q397"/>
  <c r="P397"/>
  <c r="P396" s="1"/>
  <c r="O397"/>
  <c r="N397"/>
  <c r="N396" s="1"/>
  <c r="Q394"/>
  <c r="Q393" s="1"/>
  <c r="P394"/>
  <c r="P393" s="1"/>
  <c r="O394"/>
  <c r="O393" s="1"/>
  <c r="N394"/>
  <c r="N393" s="1"/>
  <c r="Q391"/>
  <c r="Q390" s="1"/>
  <c r="P391"/>
  <c r="P390" s="1"/>
  <c r="O391"/>
  <c r="O390" s="1"/>
  <c r="O389" s="1"/>
  <c r="N391"/>
  <c r="N390" s="1"/>
  <c r="Q386"/>
  <c r="P386"/>
  <c r="O386"/>
  <c r="N386"/>
  <c r="N385" s="1"/>
  <c r="N384" s="1"/>
  <c r="N383" s="1"/>
  <c r="Q385"/>
  <c r="Q384" s="1"/>
  <c r="Q383" s="1"/>
  <c r="P385"/>
  <c r="P384" s="1"/>
  <c r="P383" s="1"/>
  <c r="O385"/>
  <c r="O384" s="1"/>
  <c r="O383" s="1"/>
  <c r="Q380"/>
  <c r="P380"/>
  <c r="O380"/>
  <c r="N380"/>
  <c r="N379" s="1"/>
  <c r="Q379"/>
  <c r="Q378" s="1"/>
  <c r="Q377" s="1"/>
  <c r="P379"/>
  <c r="P378" s="1"/>
  <c r="P377" s="1"/>
  <c r="O379"/>
  <c r="O378" s="1"/>
  <c r="O377" s="1"/>
  <c r="N378"/>
  <c r="N377" s="1"/>
  <c r="Q373"/>
  <c r="P373"/>
  <c r="O373"/>
  <c r="N373"/>
  <c r="N372" s="1"/>
  <c r="N371" s="1"/>
  <c r="Q372"/>
  <c r="Q371" s="1"/>
  <c r="P372"/>
  <c r="P371" s="1"/>
  <c r="O372"/>
  <c r="O371" s="1"/>
  <c r="Q369"/>
  <c r="P369"/>
  <c r="O369"/>
  <c r="O368" s="1"/>
  <c r="N369"/>
  <c r="N368" s="1"/>
  <c r="Q368"/>
  <c r="P368"/>
  <c r="Q366"/>
  <c r="P366"/>
  <c r="P365" s="1"/>
  <c r="O366"/>
  <c r="O365" s="1"/>
  <c r="N366"/>
  <c r="N365" s="1"/>
  <c r="Q365"/>
  <c r="Q363"/>
  <c r="P363"/>
  <c r="O363"/>
  <c r="O362" s="1"/>
  <c r="N363"/>
  <c r="N362" s="1"/>
  <c r="Q362"/>
  <c r="P362"/>
  <c r="Q360"/>
  <c r="P360"/>
  <c r="O360"/>
  <c r="O359" s="1"/>
  <c r="N360"/>
  <c r="N359" s="1"/>
  <c r="Q359"/>
  <c r="P359"/>
  <c r="Q356"/>
  <c r="P356"/>
  <c r="O356"/>
  <c r="O355" s="1"/>
  <c r="O354" s="1"/>
  <c r="N356"/>
  <c r="N355" s="1"/>
  <c r="N354" s="1"/>
  <c r="Q355"/>
  <c r="Q354" s="1"/>
  <c r="P355"/>
  <c r="P354" s="1"/>
  <c r="Q348"/>
  <c r="Q347" s="1"/>
  <c r="P348"/>
  <c r="P347" s="1"/>
  <c r="O348"/>
  <c r="O347" s="1"/>
  <c r="N348"/>
  <c r="N347" s="1"/>
  <c r="Q345"/>
  <c r="P345"/>
  <c r="O345"/>
  <c r="O344" s="1"/>
  <c r="N345"/>
  <c r="N344" s="1"/>
  <c r="Q344"/>
  <c r="P344"/>
  <c r="Q342"/>
  <c r="Q341" s="1"/>
  <c r="P342"/>
  <c r="P341" s="1"/>
  <c r="O342"/>
  <c r="O341" s="1"/>
  <c r="N342"/>
  <c r="N341" s="1"/>
  <c r="Q339"/>
  <c r="P339"/>
  <c r="O339"/>
  <c r="O338" s="1"/>
  <c r="N339"/>
  <c r="N338" s="1"/>
  <c r="Q338"/>
  <c r="P338"/>
  <c r="Q336"/>
  <c r="Q335" s="1"/>
  <c r="Q334" s="1"/>
  <c r="P336"/>
  <c r="P335" s="1"/>
  <c r="P334" s="1"/>
  <c r="O336"/>
  <c r="O335" s="1"/>
  <c r="O334" s="1"/>
  <c r="N336"/>
  <c r="N335" s="1"/>
  <c r="N334" s="1"/>
  <c r="Q332"/>
  <c r="Q331" s="1"/>
  <c r="Q330" s="1"/>
  <c r="P332"/>
  <c r="P331" s="1"/>
  <c r="P330" s="1"/>
  <c r="O332"/>
  <c r="O331" s="1"/>
  <c r="O330" s="1"/>
  <c r="N332"/>
  <c r="N331" s="1"/>
  <c r="N330" s="1"/>
  <c r="Q307"/>
  <c r="P307"/>
  <c r="O307"/>
  <c r="N307"/>
  <c r="Q305"/>
  <c r="P305"/>
  <c r="O305"/>
  <c r="N305"/>
  <c r="Q303"/>
  <c r="P303"/>
  <c r="O303"/>
  <c r="N303"/>
  <c r="N302" s="1"/>
  <c r="N301" s="1"/>
  <c r="Q302"/>
  <c r="Q301" s="1"/>
  <c r="P302"/>
  <c r="P301" s="1"/>
  <c r="Q299"/>
  <c r="P299"/>
  <c r="O299"/>
  <c r="O298" s="1"/>
  <c r="O297" s="1"/>
  <c r="N299"/>
  <c r="N298" s="1"/>
  <c r="N297" s="1"/>
  <c r="Q298"/>
  <c r="Q297" s="1"/>
  <c r="P298"/>
  <c r="P297" s="1"/>
  <c r="Q294"/>
  <c r="Q293" s="1"/>
  <c r="Q292" s="1"/>
  <c r="Q291" s="1"/>
  <c r="P294"/>
  <c r="P293" s="1"/>
  <c r="P292" s="1"/>
  <c r="P291" s="1"/>
  <c r="O294"/>
  <c r="O293" s="1"/>
  <c r="O292" s="1"/>
  <c r="O291" s="1"/>
  <c r="N294"/>
  <c r="N293" s="1"/>
  <c r="N292" s="1"/>
  <c r="N291" s="1"/>
  <c r="Q289"/>
  <c r="P289"/>
  <c r="O289"/>
  <c r="O288" s="1"/>
  <c r="O287" s="1"/>
  <c r="O286" s="1"/>
  <c r="N289"/>
  <c r="N288" s="1"/>
  <c r="N287" s="1"/>
  <c r="N286" s="1"/>
  <c r="Q288"/>
  <c r="Q287" s="1"/>
  <c r="Q286" s="1"/>
  <c r="P288"/>
  <c r="P287" s="1"/>
  <c r="P286" s="1"/>
  <c r="Q282"/>
  <c r="P282"/>
  <c r="O282"/>
  <c r="O281" s="1"/>
  <c r="O280" s="1"/>
  <c r="O279" s="1"/>
  <c r="O278" s="1"/>
  <c r="N282"/>
  <c r="N281" s="1"/>
  <c r="N280" s="1"/>
  <c r="N279" s="1"/>
  <c r="N278" s="1"/>
  <c r="Q281"/>
  <c r="Q280" s="1"/>
  <c r="Q279" s="1"/>
  <c r="Q278" s="1"/>
  <c r="P281"/>
  <c r="P280" s="1"/>
  <c r="P279" s="1"/>
  <c r="P278" s="1"/>
  <c r="Q275"/>
  <c r="P275"/>
  <c r="O275"/>
  <c r="N275"/>
  <c r="Q273"/>
  <c r="P273"/>
  <c r="O273"/>
  <c r="N273"/>
  <c r="Q271"/>
  <c r="P271"/>
  <c r="O271"/>
  <c r="N271"/>
  <c r="N270" s="1"/>
  <c r="N269" s="1"/>
  <c r="N268" s="1"/>
  <c r="N267" s="1"/>
  <c r="Q270"/>
  <c r="Q269" s="1"/>
  <c r="Q268" s="1"/>
  <c r="Q267" s="1"/>
  <c r="P270"/>
  <c r="P269" s="1"/>
  <c r="P268" s="1"/>
  <c r="P267" s="1"/>
  <c r="S262"/>
  <c r="S261" s="1"/>
  <c r="S260" s="1"/>
  <c r="R262"/>
  <c r="R261" s="1"/>
  <c r="R260" s="1"/>
  <c r="R256"/>
  <c r="R255" s="1"/>
  <c r="R254" s="1"/>
  <c r="Q252"/>
  <c r="Q251" s="1"/>
  <c r="P252"/>
  <c r="P251" s="1"/>
  <c r="O252"/>
  <c r="O251" s="1"/>
  <c r="N252"/>
  <c r="N251" s="1"/>
  <c r="Q247"/>
  <c r="P247"/>
  <c r="O247"/>
  <c r="N247"/>
  <c r="Q245"/>
  <c r="P245"/>
  <c r="O245"/>
  <c r="N245"/>
  <c r="Q243"/>
  <c r="P243"/>
  <c r="O243"/>
  <c r="N243"/>
  <c r="Q241"/>
  <c r="P241"/>
  <c r="O241"/>
  <c r="N241"/>
  <c r="Q240"/>
  <c r="Q236"/>
  <c r="P236"/>
  <c r="O236"/>
  <c r="N236"/>
  <c r="Q234"/>
  <c r="P234"/>
  <c r="O234"/>
  <c r="N234"/>
  <c r="Q232"/>
  <c r="Q231" s="1"/>
  <c r="Q230" s="1"/>
  <c r="Q229" s="1"/>
  <c r="P232"/>
  <c r="O232"/>
  <c r="N232"/>
  <c r="Q227"/>
  <c r="P227"/>
  <c r="P226" s="1"/>
  <c r="P225" s="1"/>
  <c r="P224" s="1"/>
  <c r="O227"/>
  <c r="O226" s="1"/>
  <c r="N227"/>
  <c r="N226" s="1"/>
  <c r="N225" s="1"/>
  <c r="N224" s="1"/>
  <c r="Q226"/>
  <c r="Q225" s="1"/>
  <c r="Q224" s="1"/>
  <c r="O225"/>
  <c r="O224" s="1"/>
  <c r="S222"/>
  <c r="R222"/>
  <c r="S220"/>
  <c r="R220"/>
  <c r="Q216"/>
  <c r="P216"/>
  <c r="O216"/>
  <c r="N216"/>
  <c r="Q214"/>
  <c r="P214"/>
  <c r="P213" s="1"/>
  <c r="P212" s="1"/>
  <c r="P211" s="1"/>
  <c r="O214"/>
  <c r="N214"/>
  <c r="N213" s="1"/>
  <c r="N212" s="1"/>
  <c r="N211" s="1"/>
  <c r="Q209"/>
  <c r="P209"/>
  <c r="O209"/>
  <c r="N209"/>
  <c r="Q207"/>
  <c r="P207"/>
  <c r="O207"/>
  <c r="N207"/>
  <c r="N206" s="1"/>
  <c r="Q206"/>
  <c r="Q204"/>
  <c r="P204"/>
  <c r="O204"/>
  <c r="N204"/>
  <c r="Q202"/>
  <c r="P202"/>
  <c r="O202"/>
  <c r="N202"/>
  <c r="Q200"/>
  <c r="Q199" s="1"/>
  <c r="P200"/>
  <c r="O200"/>
  <c r="O199" s="1"/>
  <c r="N200"/>
  <c r="Q197"/>
  <c r="P197"/>
  <c r="O197"/>
  <c r="N197"/>
  <c r="Q195"/>
  <c r="P195"/>
  <c r="O195"/>
  <c r="N195"/>
  <c r="Q193"/>
  <c r="P193"/>
  <c r="O193"/>
  <c r="N193"/>
  <c r="Q192"/>
  <c r="Q190"/>
  <c r="Q189" s="1"/>
  <c r="P190"/>
  <c r="P189" s="1"/>
  <c r="O190"/>
  <c r="O189" s="1"/>
  <c r="N190"/>
  <c r="N189" s="1"/>
  <c r="Q187"/>
  <c r="P187"/>
  <c r="O187"/>
  <c r="N187"/>
  <c r="Q185"/>
  <c r="P185"/>
  <c r="O185"/>
  <c r="O184" s="1"/>
  <c r="N185"/>
  <c r="Q184"/>
  <c r="Q182"/>
  <c r="P182"/>
  <c r="O182"/>
  <c r="N182"/>
  <c r="Q180"/>
  <c r="P180"/>
  <c r="P179" s="1"/>
  <c r="O180"/>
  <c r="O179" s="1"/>
  <c r="N180"/>
  <c r="Q177"/>
  <c r="P177"/>
  <c r="P176" s="1"/>
  <c r="O177"/>
  <c r="O176" s="1"/>
  <c r="N177"/>
  <c r="N176" s="1"/>
  <c r="Q176"/>
  <c r="Q172"/>
  <c r="P172"/>
  <c r="O172"/>
  <c r="N172"/>
  <c r="Q170"/>
  <c r="P170"/>
  <c r="O170"/>
  <c r="N170"/>
  <c r="Q168"/>
  <c r="P168"/>
  <c r="O168"/>
  <c r="N168"/>
  <c r="Q165"/>
  <c r="P165"/>
  <c r="O165"/>
  <c r="N165"/>
  <c r="Q163"/>
  <c r="P163"/>
  <c r="O163"/>
  <c r="N163"/>
  <c r="Q161"/>
  <c r="P161"/>
  <c r="P160" s="1"/>
  <c r="O161"/>
  <c r="O160" s="1"/>
  <c r="N161"/>
  <c r="N160" s="1"/>
  <c r="Q157"/>
  <c r="Q156" s="1"/>
  <c r="P157"/>
  <c r="P156" s="1"/>
  <c r="O157"/>
  <c r="O156" s="1"/>
  <c r="N157"/>
  <c r="N156" s="1"/>
  <c r="Q154"/>
  <c r="P154"/>
  <c r="O154"/>
  <c r="N154"/>
  <c r="Q152"/>
  <c r="P152"/>
  <c r="O152"/>
  <c r="N152"/>
  <c r="Q150"/>
  <c r="P150"/>
  <c r="O150"/>
  <c r="N150"/>
  <c r="Q149"/>
  <c r="Q145"/>
  <c r="Q144" s="1"/>
  <c r="Q143" s="1"/>
  <c r="Q142" s="1"/>
  <c r="P145"/>
  <c r="P144" s="1"/>
  <c r="P143" s="1"/>
  <c r="P142" s="1"/>
  <c r="O145"/>
  <c r="O144" s="1"/>
  <c r="O143" s="1"/>
  <c r="O142" s="1"/>
  <c r="N145"/>
  <c r="N144" s="1"/>
  <c r="N143" s="1"/>
  <c r="N142" s="1"/>
  <c r="S137"/>
  <c r="S136" s="1"/>
  <c r="S135" s="1"/>
  <c r="R137"/>
  <c r="R136" s="1"/>
  <c r="R135" s="1"/>
  <c r="Q133"/>
  <c r="Q132" s="1"/>
  <c r="P133"/>
  <c r="P132" s="1"/>
  <c r="O133"/>
  <c r="O132" s="1"/>
  <c r="N133"/>
  <c r="N132" s="1"/>
  <c r="Q130"/>
  <c r="Q129" s="1"/>
  <c r="P130"/>
  <c r="P129" s="1"/>
  <c r="O130"/>
  <c r="O129" s="1"/>
  <c r="N130"/>
  <c r="N129" s="1"/>
  <c r="Q127"/>
  <c r="Q126" s="1"/>
  <c r="P127"/>
  <c r="P126" s="1"/>
  <c r="O127"/>
  <c r="O126" s="1"/>
  <c r="N127"/>
  <c r="N126" s="1"/>
  <c r="Q123"/>
  <c r="Q122" s="1"/>
  <c r="P123"/>
  <c r="P122" s="1"/>
  <c r="O123"/>
  <c r="O122" s="1"/>
  <c r="N123"/>
  <c r="N122" s="1"/>
  <c r="Q120"/>
  <c r="Q119" s="1"/>
  <c r="P120"/>
  <c r="P119" s="1"/>
  <c r="O120"/>
  <c r="O119" s="1"/>
  <c r="N120"/>
  <c r="N119" s="1"/>
  <c r="N118" s="1"/>
  <c r="Q116"/>
  <c r="P116"/>
  <c r="P115" s="1"/>
  <c r="P114" s="1"/>
  <c r="O116"/>
  <c r="O115" s="1"/>
  <c r="O114" s="1"/>
  <c r="N116"/>
  <c r="N115" s="1"/>
  <c r="N114" s="1"/>
  <c r="Q115"/>
  <c r="Q114" s="1"/>
  <c r="Q111"/>
  <c r="Q110" s="1"/>
  <c r="Q109" s="1"/>
  <c r="Q108" s="1"/>
  <c r="P111"/>
  <c r="P110" s="1"/>
  <c r="P109" s="1"/>
  <c r="P108" s="1"/>
  <c r="O111"/>
  <c r="O110" s="1"/>
  <c r="O109" s="1"/>
  <c r="O108" s="1"/>
  <c r="N111"/>
  <c r="N110" s="1"/>
  <c r="N109" s="1"/>
  <c r="N108" s="1"/>
  <c r="Q104"/>
  <c r="Q103" s="1"/>
  <c r="Q102" s="1"/>
  <c r="Q101" s="1"/>
  <c r="Q100" s="1"/>
  <c r="P104"/>
  <c r="P103" s="1"/>
  <c r="P102" s="1"/>
  <c r="P101" s="1"/>
  <c r="P100" s="1"/>
  <c r="O104"/>
  <c r="O103" s="1"/>
  <c r="O102" s="1"/>
  <c r="O101" s="1"/>
  <c r="O100" s="1"/>
  <c r="N104"/>
  <c r="N103" s="1"/>
  <c r="N102" s="1"/>
  <c r="N101" s="1"/>
  <c r="N100" s="1"/>
  <c r="Q96"/>
  <c r="P96"/>
  <c r="O96"/>
  <c r="N96"/>
  <c r="Q94"/>
  <c r="P94"/>
  <c r="O94"/>
  <c r="N94"/>
  <c r="Q92"/>
  <c r="P92"/>
  <c r="O92"/>
  <c r="O91" s="1"/>
  <c r="O90" s="1"/>
  <c r="O89" s="1"/>
  <c r="O88" s="1"/>
  <c r="N92"/>
  <c r="N91" s="1"/>
  <c r="N90" s="1"/>
  <c r="N89" s="1"/>
  <c r="N88" s="1"/>
  <c r="Q78"/>
  <c r="P78"/>
  <c r="O78"/>
  <c r="N78"/>
  <c r="Q76"/>
  <c r="Q75" s="1"/>
  <c r="P76"/>
  <c r="P75" s="1"/>
  <c r="O76"/>
  <c r="O75" s="1"/>
  <c r="N76"/>
  <c r="S73"/>
  <c r="R73"/>
  <c r="Q71"/>
  <c r="Q70" s="1"/>
  <c r="P71"/>
  <c r="P70" s="1"/>
  <c r="O71"/>
  <c r="O70" s="1"/>
  <c r="N71"/>
  <c r="N70" s="1"/>
  <c r="S68"/>
  <c r="R68"/>
  <c r="Q66"/>
  <c r="Q65" s="1"/>
  <c r="P66"/>
  <c r="P65" s="1"/>
  <c r="O66"/>
  <c r="O65" s="1"/>
  <c r="N66"/>
  <c r="N65" s="1"/>
  <c r="Q63"/>
  <c r="P63"/>
  <c r="O63"/>
  <c r="O62" s="1"/>
  <c r="N63"/>
  <c r="N62" s="1"/>
  <c r="Q62"/>
  <c r="P62"/>
  <c r="Q60"/>
  <c r="Q59" s="1"/>
  <c r="P60"/>
  <c r="P59" s="1"/>
  <c r="O60"/>
  <c r="O59" s="1"/>
  <c r="N60"/>
  <c r="N59" s="1"/>
  <c r="Q57"/>
  <c r="P57"/>
  <c r="O57"/>
  <c r="N57"/>
  <c r="Q55"/>
  <c r="P55"/>
  <c r="O55"/>
  <c r="O54" s="1"/>
  <c r="N55"/>
  <c r="N54" s="1"/>
  <c r="Q54"/>
  <c r="P54"/>
  <c r="Q52"/>
  <c r="P52"/>
  <c r="O52"/>
  <c r="N52"/>
  <c r="Q50"/>
  <c r="P50"/>
  <c r="P49" s="1"/>
  <c r="O50"/>
  <c r="O49" s="1"/>
  <c r="N50"/>
  <c r="N49" s="1"/>
  <c r="Q46"/>
  <c r="P46"/>
  <c r="O46"/>
  <c r="N46"/>
  <c r="Q42"/>
  <c r="P42"/>
  <c r="O42"/>
  <c r="N42"/>
  <c r="Q40"/>
  <c r="Q39" s="1"/>
  <c r="Q38" s="1"/>
  <c r="P40"/>
  <c r="O40"/>
  <c r="O39" s="1"/>
  <c r="O38" s="1"/>
  <c r="N40"/>
  <c r="N39" s="1"/>
  <c r="N38" s="1"/>
  <c r="R33"/>
  <c r="Q32"/>
  <c r="P32"/>
  <c r="O32"/>
  <c r="N32"/>
  <c r="Q30"/>
  <c r="P30"/>
  <c r="O30"/>
  <c r="N30"/>
  <c r="Q28"/>
  <c r="P28"/>
  <c r="O28"/>
  <c r="N28"/>
  <c r="Q26"/>
  <c r="Q25" s="1"/>
  <c r="P26"/>
  <c r="P25" s="1"/>
  <c r="O26"/>
  <c r="O25" s="1"/>
  <c r="N26"/>
  <c r="N25" s="1"/>
  <c r="Q23"/>
  <c r="P23"/>
  <c r="O23"/>
  <c r="O22" s="1"/>
  <c r="N23"/>
  <c r="N22" s="1"/>
  <c r="Q22"/>
  <c r="P22"/>
  <c r="Q20"/>
  <c r="Q19" s="1"/>
  <c r="P20"/>
  <c r="P19" s="1"/>
  <c r="O20"/>
  <c r="O19" s="1"/>
  <c r="N20"/>
  <c r="N19" s="1"/>
  <c r="Q13"/>
  <c r="Q12" s="1"/>
  <c r="Q11" s="1"/>
  <c r="Q10" s="1"/>
  <c r="Q9" s="1"/>
  <c r="P13"/>
  <c r="P12" s="1"/>
  <c r="P11" s="1"/>
  <c r="P10" s="1"/>
  <c r="P9" s="1"/>
  <c r="O13"/>
  <c r="O12" s="1"/>
  <c r="O11" s="1"/>
  <c r="O10" s="1"/>
  <c r="O9" s="1"/>
  <c r="N13"/>
  <c r="N12" s="1"/>
  <c r="N11" s="1"/>
  <c r="N10" s="1"/>
  <c r="N9" s="1"/>
  <c r="I13"/>
  <c r="I12" s="1"/>
  <c r="I11" s="1"/>
  <c r="I10" s="1"/>
  <c r="I9" s="1"/>
  <c r="J13"/>
  <c r="J12" s="1"/>
  <c r="J11" s="1"/>
  <c r="J10" s="1"/>
  <c r="J9" s="1"/>
  <c r="K13"/>
  <c r="K12" s="1"/>
  <c r="K11" s="1"/>
  <c r="K10" s="1"/>
  <c r="K9" s="1"/>
  <c r="H13"/>
  <c r="H12" s="1"/>
  <c r="H11" s="1"/>
  <c r="H10" s="1"/>
  <c r="H9" s="1"/>
  <c r="I20"/>
  <c r="I19" s="1"/>
  <c r="J20"/>
  <c r="J19" s="1"/>
  <c r="K20"/>
  <c r="K19" s="1"/>
  <c r="H20"/>
  <c r="H19" s="1"/>
  <c r="I23"/>
  <c r="I22" s="1"/>
  <c r="J23"/>
  <c r="J22" s="1"/>
  <c r="K23"/>
  <c r="K22" s="1"/>
  <c r="H23"/>
  <c r="H22" s="1"/>
  <c r="I26"/>
  <c r="J26"/>
  <c r="K26"/>
  <c r="I28"/>
  <c r="J28"/>
  <c r="K28"/>
  <c r="I30"/>
  <c r="J30"/>
  <c r="K30"/>
  <c r="I32"/>
  <c r="J32"/>
  <c r="K32"/>
  <c r="H26"/>
  <c r="H28"/>
  <c r="H30"/>
  <c r="H32"/>
  <c r="I38"/>
  <c r="J38"/>
  <c r="K38"/>
  <c r="I40"/>
  <c r="J40"/>
  <c r="K40"/>
  <c r="I42"/>
  <c r="J42"/>
  <c r="K42"/>
  <c r="I46"/>
  <c r="J46"/>
  <c r="K46"/>
  <c r="H40"/>
  <c r="H42"/>
  <c r="H46"/>
  <c r="I50"/>
  <c r="J50"/>
  <c r="K50"/>
  <c r="I52"/>
  <c r="J52"/>
  <c r="K52"/>
  <c r="H50"/>
  <c r="H52"/>
  <c r="I57"/>
  <c r="J57"/>
  <c r="K57"/>
  <c r="I55"/>
  <c r="J55"/>
  <c r="K55"/>
  <c r="H55"/>
  <c r="H57"/>
  <c r="I60"/>
  <c r="I59" s="1"/>
  <c r="J60"/>
  <c r="J59" s="1"/>
  <c r="K60"/>
  <c r="K59" s="1"/>
  <c r="H60"/>
  <c r="H59" s="1"/>
  <c r="I63"/>
  <c r="I62" s="1"/>
  <c r="J63"/>
  <c r="J62" s="1"/>
  <c r="K63"/>
  <c r="K62" s="1"/>
  <c r="H63"/>
  <c r="H62" s="1"/>
  <c r="I66"/>
  <c r="I65" s="1"/>
  <c r="J66"/>
  <c r="J65" s="1"/>
  <c r="K66"/>
  <c r="K65" s="1"/>
  <c r="H66"/>
  <c r="H65" s="1"/>
  <c r="I71"/>
  <c r="I70" s="1"/>
  <c r="J71"/>
  <c r="J70" s="1"/>
  <c r="K71"/>
  <c r="K70" s="1"/>
  <c r="H71"/>
  <c r="H70" s="1"/>
  <c r="I76"/>
  <c r="J76"/>
  <c r="K76"/>
  <c r="I78"/>
  <c r="J78"/>
  <c r="K78"/>
  <c r="H76"/>
  <c r="H78"/>
  <c r="I92"/>
  <c r="J92"/>
  <c r="K92"/>
  <c r="I94"/>
  <c r="J94"/>
  <c r="K94"/>
  <c r="I96"/>
  <c r="J96"/>
  <c r="K96"/>
  <c r="H92"/>
  <c r="H94"/>
  <c r="H96"/>
  <c r="I104"/>
  <c r="I103" s="1"/>
  <c r="I102" s="1"/>
  <c r="I101" s="1"/>
  <c r="I100" s="1"/>
  <c r="J104"/>
  <c r="J103" s="1"/>
  <c r="J102" s="1"/>
  <c r="J101" s="1"/>
  <c r="J100" s="1"/>
  <c r="K104"/>
  <c r="K103" s="1"/>
  <c r="K102" s="1"/>
  <c r="K101" s="1"/>
  <c r="K100" s="1"/>
  <c r="H104"/>
  <c r="H103" s="1"/>
  <c r="H102" s="1"/>
  <c r="H101" s="1"/>
  <c r="H100" s="1"/>
  <c r="I111"/>
  <c r="I110" s="1"/>
  <c r="I109" s="1"/>
  <c r="I108" s="1"/>
  <c r="J111"/>
  <c r="J110" s="1"/>
  <c r="J109" s="1"/>
  <c r="J108" s="1"/>
  <c r="K111"/>
  <c r="K110" s="1"/>
  <c r="K109" s="1"/>
  <c r="K108" s="1"/>
  <c r="H111"/>
  <c r="H110" s="1"/>
  <c r="H109" s="1"/>
  <c r="H108" s="1"/>
  <c r="I116"/>
  <c r="I115" s="1"/>
  <c r="I114" s="1"/>
  <c r="J116"/>
  <c r="J115" s="1"/>
  <c r="J114" s="1"/>
  <c r="K116"/>
  <c r="K115" s="1"/>
  <c r="K114" s="1"/>
  <c r="H116"/>
  <c r="H115" s="1"/>
  <c r="H114" s="1"/>
  <c r="I120"/>
  <c r="I119" s="1"/>
  <c r="J120"/>
  <c r="J119" s="1"/>
  <c r="K120"/>
  <c r="K119" s="1"/>
  <c r="H120"/>
  <c r="H119" s="1"/>
  <c r="I123"/>
  <c r="I122" s="1"/>
  <c r="J123"/>
  <c r="J122" s="1"/>
  <c r="K123"/>
  <c r="K122" s="1"/>
  <c r="H123"/>
  <c r="H122" s="1"/>
  <c r="I127"/>
  <c r="I126" s="1"/>
  <c r="J127"/>
  <c r="J126" s="1"/>
  <c r="K127"/>
  <c r="K126" s="1"/>
  <c r="H127"/>
  <c r="H126" s="1"/>
  <c r="I130"/>
  <c r="I129" s="1"/>
  <c r="J130"/>
  <c r="J129" s="1"/>
  <c r="K130"/>
  <c r="K129" s="1"/>
  <c r="H130"/>
  <c r="H129" s="1"/>
  <c r="I133"/>
  <c r="I132" s="1"/>
  <c r="J133"/>
  <c r="J132" s="1"/>
  <c r="K133"/>
  <c r="K132" s="1"/>
  <c r="H133"/>
  <c r="H132" s="1"/>
  <c r="I145"/>
  <c r="I144" s="1"/>
  <c r="I143" s="1"/>
  <c r="I142" s="1"/>
  <c r="J145"/>
  <c r="J144" s="1"/>
  <c r="J143" s="1"/>
  <c r="J142" s="1"/>
  <c r="K145"/>
  <c r="K144" s="1"/>
  <c r="K143" s="1"/>
  <c r="K142" s="1"/>
  <c r="H145"/>
  <c r="H144" s="1"/>
  <c r="H143" s="1"/>
  <c r="H142" s="1"/>
  <c r="I154"/>
  <c r="J154"/>
  <c r="K154"/>
  <c r="I152"/>
  <c r="J152"/>
  <c r="K152"/>
  <c r="I150"/>
  <c r="J150"/>
  <c r="K150"/>
  <c r="H150"/>
  <c r="H152"/>
  <c r="H154"/>
  <c r="I157"/>
  <c r="I156" s="1"/>
  <c r="J157"/>
  <c r="J156" s="1"/>
  <c r="K157"/>
  <c r="K156" s="1"/>
  <c r="H157"/>
  <c r="H156" s="1"/>
  <c r="I161"/>
  <c r="J161"/>
  <c r="K161"/>
  <c r="I163"/>
  <c r="J163"/>
  <c r="K163"/>
  <c r="I165"/>
  <c r="J165"/>
  <c r="K165"/>
  <c r="H161"/>
  <c r="H163"/>
  <c r="H165"/>
  <c r="I168"/>
  <c r="J168"/>
  <c r="K168"/>
  <c r="I170"/>
  <c r="J170"/>
  <c r="K170"/>
  <c r="I172"/>
  <c r="J172"/>
  <c r="K172"/>
  <c r="H168"/>
  <c r="H170"/>
  <c r="H172"/>
  <c r="K177"/>
  <c r="K176" s="1"/>
  <c r="J177"/>
  <c r="J176" s="1"/>
  <c r="I177"/>
  <c r="I176" s="1"/>
  <c r="H177"/>
  <c r="H176" s="1"/>
  <c r="I180"/>
  <c r="J180"/>
  <c r="K180"/>
  <c r="I182"/>
  <c r="J182"/>
  <c r="K182"/>
  <c r="H180"/>
  <c r="H182"/>
  <c r="I185"/>
  <c r="J185"/>
  <c r="K185"/>
  <c r="I187"/>
  <c r="J187"/>
  <c r="K187"/>
  <c r="H185"/>
  <c r="H187"/>
  <c r="I190"/>
  <c r="I189" s="1"/>
  <c r="J190"/>
  <c r="J189" s="1"/>
  <c r="K190"/>
  <c r="K189" s="1"/>
  <c r="H190"/>
  <c r="H189" s="1"/>
  <c r="I197"/>
  <c r="J197"/>
  <c r="K197"/>
  <c r="I195"/>
  <c r="J195"/>
  <c r="K195"/>
  <c r="I193"/>
  <c r="J193"/>
  <c r="K193"/>
  <c r="H193"/>
  <c r="H195"/>
  <c r="H197"/>
  <c r="I200"/>
  <c r="J200"/>
  <c r="K200"/>
  <c r="I202"/>
  <c r="J202"/>
  <c r="K202"/>
  <c r="I204"/>
  <c r="J204"/>
  <c r="K204"/>
  <c r="H200"/>
  <c r="H202"/>
  <c r="H204"/>
  <c r="I209"/>
  <c r="J209"/>
  <c r="K209"/>
  <c r="I207"/>
  <c r="J207"/>
  <c r="K207"/>
  <c r="H207"/>
  <c r="H209"/>
  <c r="I214"/>
  <c r="J214"/>
  <c r="K214"/>
  <c r="H214"/>
  <c r="I216"/>
  <c r="J216"/>
  <c r="K216"/>
  <c r="H216"/>
  <c r="H213" s="1"/>
  <c r="H212" s="1"/>
  <c r="H211" s="1"/>
  <c r="I227"/>
  <c r="I226" s="1"/>
  <c r="I225" s="1"/>
  <c r="I224" s="1"/>
  <c r="J227"/>
  <c r="J226" s="1"/>
  <c r="J225" s="1"/>
  <c r="J224" s="1"/>
  <c r="K227"/>
  <c r="K226" s="1"/>
  <c r="K225" s="1"/>
  <c r="K224" s="1"/>
  <c r="H227"/>
  <c r="H226" s="1"/>
  <c r="H225" s="1"/>
  <c r="H224" s="1"/>
  <c r="I241"/>
  <c r="J241"/>
  <c r="K241"/>
  <c r="H241"/>
  <c r="I243"/>
  <c r="J243"/>
  <c r="K243"/>
  <c r="H243"/>
  <c r="I245"/>
  <c r="J245"/>
  <c r="K245"/>
  <c r="H245"/>
  <c r="I247"/>
  <c r="J247"/>
  <c r="K247"/>
  <c r="H247"/>
  <c r="I252"/>
  <c r="I251" s="1"/>
  <c r="J252"/>
  <c r="J251" s="1"/>
  <c r="K252"/>
  <c r="K251" s="1"/>
  <c r="H252"/>
  <c r="H251" s="1"/>
  <c r="I271"/>
  <c r="J271"/>
  <c r="K271"/>
  <c r="I273"/>
  <c r="J273"/>
  <c r="K273"/>
  <c r="I275"/>
  <c r="J275"/>
  <c r="K275"/>
  <c r="H271"/>
  <c r="H273"/>
  <c r="H275"/>
  <c r="I282"/>
  <c r="I281" s="1"/>
  <c r="I280" s="1"/>
  <c r="I279" s="1"/>
  <c r="I278" s="1"/>
  <c r="J282"/>
  <c r="J281" s="1"/>
  <c r="J280" s="1"/>
  <c r="J279" s="1"/>
  <c r="J278" s="1"/>
  <c r="K282"/>
  <c r="K281" s="1"/>
  <c r="K280" s="1"/>
  <c r="K279" s="1"/>
  <c r="K278" s="1"/>
  <c r="H282"/>
  <c r="H281" s="1"/>
  <c r="H280" s="1"/>
  <c r="H279" s="1"/>
  <c r="H278" s="1"/>
  <c r="I289"/>
  <c r="I288" s="1"/>
  <c r="I287" s="1"/>
  <c r="I286" s="1"/>
  <c r="J289"/>
  <c r="J288" s="1"/>
  <c r="J287" s="1"/>
  <c r="J286" s="1"/>
  <c r="K289"/>
  <c r="K288" s="1"/>
  <c r="K287" s="1"/>
  <c r="K286" s="1"/>
  <c r="H289"/>
  <c r="H288" s="1"/>
  <c r="H287" s="1"/>
  <c r="H286" s="1"/>
  <c r="I294"/>
  <c r="I293" s="1"/>
  <c r="I292" s="1"/>
  <c r="I291" s="1"/>
  <c r="J294"/>
  <c r="J293" s="1"/>
  <c r="J292" s="1"/>
  <c r="J291" s="1"/>
  <c r="K294"/>
  <c r="K293" s="1"/>
  <c r="K292" s="1"/>
  <c r="K291" s="1"/>
  <c r="H294"/>
  <c r="H293" s="1"/>
  <c r="H292" s="1"/>
  <c r="H291" s="1"/>
  <c r="I299"/>
  <c r="I298" s="1"/>
  <c r="I297" s="1"/>
  <c r="J299"/>
  <c r="J298" s="1"/>
  <c r="J297" s="1"/>
  <c r="K299"/>
  <c r="K298" s="1"/>
  <c r="K297" s="1"/>
  <c r="H299"/>
  <c r="H298" s="1"/>
  <c r="H297" s="1"/>
  <c r="I303"/>
  <c r="J303"/>
  <c r="K303"/>
  <c r="I305"/>
  <c r="J305"/>
  <c r="K305"/>
  <c r="I307"/>
  <c r="J307"/>
  <c r="K307"/>
  <c r="H303"/>
  <c r="H305"/>
  <c r="H307"/>
  <c r="I332"/>
  <c r="I331" s="1"/>
  <c r="I330" s="1"/>
  <c r="J332"/>
  <c r="J331" s="1"/>
  <c r="J330" s="1"/>
  <c r="K332"/>
  <c r="K331" s="1"/>
  <c r="K330" s="1"/>
  <c r="H332"/>
  <c r="H331" s="1"/>
  <c r="H330" s="1"/>
  <c r="I336"/>
  <c r="I335" s="1"/>
  <c r="I334" s="1"/>
  <c r="J336"/>
  <c r="J335" s="1"/>
  <c r="J334" s="1"/>
  <c r="K336"/>
  <c r="K335" s="1"/>
  <c r="K334" s="1"/>
  <c r="H336"/>
  <c r="H335" s="1"/>
  <c r="H334" s="1"/>
  <c r="I339"/>
  <c r="I338" s="1"/>
  <c r="J339"/>
  <c r="J338" s="1"/>
  <c r="K339"/>
  <c r="K338" s="1"/>
  <c r="H339"/>
  <c r="H338" s="1"/>
  <c r="I342"/>
  <c r="I341" s="1"/>
  <c r="J342"/>
  <c r="J341" s="1"/>
  <c r="K342"/>
  <c r="K341" s="1"/>
  <c r="H342"/>
  <c r="H341" s="1"/>
  <c r="I345"/>
  <c r="I344" s="1"/>
  <c r="J345"/>
  <c r="J344" s="1"/>
  <c r="K345"/>
  <c r="K344" s="1"/>
  <c r="H345"/>
  <c r="H344" s="1"/>
  <c r="I348"/>
  <c r="I347" s="1"/>
  <c r="J348"/>
  <c r="J347" s="1"/>
  <c r="K348"/>
  <c r="K347" s="1"/>
  <c r="H348"/>
  <c r="H347" s="1"/>
  <c r="I356"/>
  <c r="I355" s="1"/>
  <c r="I354" s="1"/>
  <c r="J356"/>
  <c r="J355" s="1"/>
  <c r="J354" s="1"/>
  <c r="K356"/>
  <c r="K355" s="1"/>
  <c r="K354" s="1"/>
  <c r="H356"/>
  <c r="H355" s="1"/>
  <c r="H354" s="1"/>
  <c r="K360"/>
  <c r="K359" s="1"/>
  <c r="J360"/>
  <c r="J359" s="1"/>
  <c r="I360"/>
  <c r="I359" s="1"/>
  <c r="H360"/>
  <c r="H359" s="1"/>
  <c r="I363"/>
  <c r="I362" s="1"/>
  <c r="J363"/>
  <c r="J362" s="1"/>
  <c r="K363"/>
  <c r="K362" s="1"/>
  <c r="H363"/>
  <c r="H362" s="1"/>
  <c r="I366"/>
  <c r="I365" s="1"/>
  <c r="J366"/>
  <c r="J365" s="1"/>
  <c r="K366"/>
  <c r="K365" s="1"/>
  <c r="H366"/>
  <c r="H365" s="1"/>
  <c r="I369"/>
  <c r="I368" s="1"/>
  <c r="J369"/>
  <c r="J368" s="1"/>
  <c r="K369"/>
  <c r="K368" s="1"/>
  <c r="H369"/>
  <c r="H368" s="1"/>
  <c r="I373"/>
  <c r="I372" s="1"/>
  <c r="I371" s="1"/>
  <c r="J373"/>
  <c r="J372" s="1"/>
  <c r="J371" s="1"/>
  <c r="K373"/>
  <c r="K372" s="1"/>
  <c r="K371" s="1"/>
  <c r="H373"/>
  <c r="H372" s="1"/>
  <c r="H371" s="1"/>
  <c r="I380"/>
  <c r="I379" s="1"/>
  <c r="I378" s="1"/>
  <c r="I377" s="1"/>
  <c r="J380"/>
  <c r="J379" s="1"/>
  <c r="J378" s="1"/>
  <c r="J377" s="1"/>
  <c r="K380"/>
  <c r="K379" s="1"/>
  <c r="K378" s="1"/>
  <c r="K377" s="1"/>
  <c r="H380"/>
  <c r="H379" s="1"/>
  <c r="H378" s="1"/>
  <c r="H377" s="1"/>
  <c r="I386"/>
  <c r="I385" s="1"/>
  <c r="I384" s="1"/>
  <c r="I383" s="1"/>
  <c r="J386"/>
  <c r="J385" s="1"/>
  <c r="J384" s="1"/>
  <c r="J383" s="1"/>
  <c r="K386"/>
  <c r="K385" s="1"/>
  <c r="K384" s="1"/>
  <c r="K383" s="1"/>
  <c r="H386"/>
  <c r="H385" s="1"/>
  <c r="H384" s="1"/>
  <c r="H383" s="1"/>
  <c r="I391"/>
  <c r="I390" s="1"/>
  <c r="J391"/>
  <c r="J390" s="1"/>
  <c r="K391"/>
  <c r="K390" s="1"/>
  <c r="H391"/>
  <c r="H390" s="1"/>
  <c r="I394"/>
  <c r="I393" s="1"/>
  <c r="J394"/>
  <c r="J393" s="1"/>
  <c r="K394"/>
  <c r="K393" s="1"/>
  <c r="H394"/>
  <c r="H393" s="1"/>
  <c r="I397"/>
  <c r="J397"/>
  <c r="K397"/>
  <c r="I399"/>
  <c r="J399"/>
  <c r="K399"/>
  <c r="H397"/>
  <c r="H399"/>
  <c r="H409"/>
  <c r="H408" s="1"/>
  <c r="H407" s="1"/>
  <c r="I417"/>
  <c r="J417"/>
  <c r="K417"/>
  <c r="I415"/>
  <c r="J415"/>
  <c r="K415"/>
  <c r="I413"/>
  <c r="J413"/>
  <c r="K413"/>
  <c r="H413"/>
  <c r="H415"/>
  <c r="H417"/>
  <c r="I429"/>
  <c r="I428" s="1"/>
  <c r="I427" s="1"/>
  <c r="I426" s="1"/>
  <c r="I425" s="1"/>
  <c r="J429"/>
  <c r="J428" s="1"/>
  <c r="J427" s="1"/>
  <c r="J426" s="1"/>
  <c r="J425" s="1"/>
  <c r="K429"/>
  <c r="K428" s="1"/>
  <c r="K427" s="1"/>
  <c r="K426" s="1"/>
  <c r="K425" s="1"/>
  <c r="H429"/>
  <c r="H428" s="1"/>
  <c r="H427" s="1"/>
  <c r="H426" s="1"/>
  <c r="H425" s="1"/>
  <c r="I436"/>
  <c r="I435" s="1"/>
  <c r="I434" s="1"/>
  <c r="J436"/>
  <c r="J435" s="1"/>
  <c r="J434" s="1"/>
  <c r="K436"/>
  <c r="K435" s="1"/>
  <c r="K434" s="1"/>
  <c r="H436"/>
  <c r="H435" s="1"/>
  <c r="H434" s="1"/>
  <c r="I440"/>
  <c r="I439" s="1"/>
  <c r="J440"/>
  <c r="J439" s="1"/>
  <c r="K440"/>
  <c r="K439" s="1"/>
  <c r="H440"/>
  <c r="H439" s="1"/>
  <c r="I443"/>
  <c r="I442" s="1"/>
  <c r="J443"/>
  <c r="J442" s="1"/>
  <c r="K443"/>
  <c r="K442" s="1"/>
  <c r="H443"/>
  <c r="H442" s="1"/>
  <c r="I448"/>
  <c r="I447" s="1"/>
  <c r="I446" s="1"/>
  <c r="J448"/>
  <c r="J447" s="1"/>
  <c r="J446" s="1"/>
  <c r="K448"/>
  <c r="K447" s="1"/>
  <c r="K446" s="1"/>
  <c r="H448"/>
  <c r="H447" s="1"/>
  <c r="H446" s="1"/>
  <c r="I454"/>
  <c r="J454"/>
  <c r="K454"/>
  <c r="I452"/>
  <c r="J452"/>
  <c r="K452"/>
  <c r="H452"/>
  <c r="H454"/>
  <c r="I460"/>
  <c r="I459" s="1"/>
  <c r="I458" s="1"/>
  <c r="I457" s="1"/>
  <c r="I456" s="1"/>
  <c r="J460"/>
  <c r="J459" s="1"/>
  <c r="J458" s="1"/>
  <c r="J457" s="1"/>
  <c r="J456" s="1"/>
  <c r="K460"/>
  <c r="K459" s="1"/>
  <c r="K458" s="1"/>
  <c r="K457" s="1"/>
  <c r="K456" s="1"/>
  <c r="H460"/>
  <c r="H459" s="1"/>
  <c r="H458" s="1"/>
  <c r="H457" s="1"/>
  <c r="H456" s="1"/>
  <c r="I465"/>
  <c r="I464" s="1"/>
  <c r="I463" s="1"/>
  <c r="I462" s="1"/>
  <c r="J465"/>
  <c r="J464" s="1"/>
  <c r="J463" s="1"/>
  <c r="J462" s="1"/>
  <c r="K465"/>
  <c r="K464" s="1"/>
  <c r="K463" s="1"/>
  <c r="K462" s="1"/>
  <c r="H465"/>
  <c r="H464" s="1"/>
  <c r="H463" s="1"/>
  <c r="H462" s="1"/>
  <c r="I476"/>
  <c r="I475" s="1"/>
  <c r="I468" s="1"/>
  <c r="I467" s="1"/>
  <c r="J476"/>
  <c r="J475" s="1"/>
  <c r="J468" s="1"/>
  <c r="J467" s="1"/>
  <c r="K476"/>
  <c r="K475" s="1"/>
  <c r="K468" s="1"/>
  <c r="K467" s="1"/>
  <c r="H476"/>
  <c r="H475" s="1"/>
  <c r="H468" s="1"/>
  <c r="H467" s="1"/>
  <c r="I485"/>
  <c r="I484" s="1"/>
  <c r="I483" s="1"/>
  <c r="I482" s="1"/>
  <c r="J485"/>
  <c r="J484" s="1"/>
  <c r="J483" s="1"/>
  <c r="J482" s="1"/>
  <c r="K485"/>
  <c r="K484" s="1"/>
  <c r="K483" s="1"/>
  <c r="K482" s="1"/>
  <c r="H485"/>
  <c r="H484" s="1"/>
  <c r="H483" s="1"/>
  <c r="H482" s="1"/>
  <c r="I490"/>
  <c r="I489" s="1"/>
  <c r="I488" s="1"/>
  <c r="I487" s="1"/>
  <c r="J490"/>
  <c r="J489" s="1"/>
  <c r="J488" s="1"/>
  <c r="J487" s="1"/>
  <c r="K490"/>
  <c r="K489" s="1"/>
  <c r="K488" s="1"/>
  <c r="K487" s="1"/>
  <c r="H490"/>
  <c r="H489" s="1"/>
  <c r="H488" s="1"/>
  <c r="H487" s="1"/>
  <c r="I495"/>
  <c r="I494" s="1"/>
  <c r="I493" s="1"/>
  <c r="I492" s="1"/>
  <c r="J495"/>
  <c r="J494" s="1"/>
  <c r="J493" s="1"/>
  <c r="J492" s="1"/>
  <c r="K495"/>
  <c r="K494" s="1"/>
  <c r="K493" s="1"/>
  <c r="K492" s="1"/>
  <c r="H495"/>
  <c r="H494" s="1"/>
  <c r="H493" s="1"/>
  <c r="H492" s="1"/>
  <c r="I504"/>
  <c r="I503" s="1"/>
  <c r="I502" s="1"/>
  <c r="I501" s="1"/>
  <c r="J504"/>
  <c r="J503" s="1"/>
  <c r="J502" s="1"/>
  <c r="J501" s="1"/>
  <c r="K504"/>
  <c r="K503" s="1"/>
  <c r="K502" s="1"/>
  <c r="K501" s="1"/>
  <c r="H504"/>
  <c r="H503" s="1"/>
  <c r="H502" s="1"/>
  <c r="H501" s="1"/>
  <c r="I513"/>
  <c r="I512" s="1"/>
  <c r="I511" s="1"/>
  <c r="I510" s="1"/>
  <c r="J513"/>
  <c r="J512" s="1"/>
  <c r="J511" s="1"/>
  <c r="J510" s="1"/>
  <c r="K513"/>
  <c r="K512" s="1"/>
  <c r="K511" s="1"/>
  <c r="K510" s="1"/>
  <c r="H513"/>
  <c r="H512" s="1"/>
  <c r="H511" s="1"/>
  <c r="H510" s="1"/>
  <c r="I518"/>
  <c r="I517" s="1"/>
  <c r="I516" s="1"/>
  <c r="I515" s="1"/>
  <c r="J518"/>
  <c r="J517" s="1"/>
  <c r="J516" s="1"/>
  <c r="J515" s="1"/>
  <c r="K518"/>
  <c r="K517" s="1"/>
  <c r="K516" s="1"/>
  <c r="K515" s="1"/>
  <c r="H518"/>
  <c r="H517" s="1"/>
  <c r="H516" s="1"/>
  <c r="H515" s="1"/>
  <c r="I523"/>
  <c r="I522" s="1"/>
  <c r="I521" s="1"/>
  <c r="I520" s="1"/>
  <c r="J523"/>
  <c r="J522" s="1"/>
  <c r="J521" s="1"/>
  <c r="J520" s="1"/>
  <c r="K523"/>
  <c r="K522" s="1"/>
  <c r="K521" s="1"/>
  <c r="K520" s="1"/>
  <c r="H523"/>
  <c r="H522" s="1"/>
  <c r="H521" s="1"/>
  <c r="H520" s="1"/>
  <c r="I528"/>
  <c r="I527" s="1"/>
  <c r="I526" s="1"/>
  <c r="I525" s="1"/>
  <c r="J528"/>
  <c r="J527" s="1"/>
  <c r="J526" s="1"/>
  <c r="J525" s="1"/>
  <c r="K528"/>
  <c r="K527" s="1"/>
  <c r="K526" s="1"/>
  <c r="K525" s="1"/>
  <c r="H528"/>
  <c r="H527" s="1"/>
  <c r="H526" s="1"/>
  <c r="H525" s="1"/>
  <c r="I535"/>
  <c r="I534" s="1"/>
  <c r="I533" s="1"/>
  <c r="I532" s="1"/>
  <c r="J535"/>
  <c r="J534" s="1"/>
  <c r="J533" s="1"/>
  <c r="J532" s="1"/>
  <c r="K535"/>
  <c r="K534" s="1"/>
  <c r="K533" s="1"/>
  <c r="K532" s="1"/>
  <c r="H535"/>
  <c r="H534" s="1"/>
  <c r="H533" s="1"/>
  <c r="H532" s="1"/>
  <c r="I541"/>
  <c r="I540" s="1"/>
  <c r="I539" s="1"/>
  <c r="I538" s="1"/>
  <c r="I537" s="1"/>
  <c r="J541"/>
  <c r="J540" s="1"/>
  <c r="J539" s="1"/>
  <c r="J538" s="1"/>
  <c r="J537" s="1"/>
  <c r="K541"/>
  <c r="K540" s="1"/>
  <c r="K539" s="1"/>
  <c r="K538" s="1"/>
  <c r="K537" s="1"/>
  <c r="H541"/>
  <c r="H540" s="1"/>
  <c r="H539" s="1"/>
  <c r="H538" s="1"/>
  <c r="H537" s="1"/>
  <c r="I546"/>
  <c r="I545" s="1"/>
  <c r="I544" s="1"/>
  <c r="I543" s="1"/>
  <c r="J546"/>
  <c r="J545" s="1"/>
  <c r="J544" s="1"/>
  <c r="J543" s="1"/>
  <c r="K546"/>
  <c r="K545" s="1"/>
  <c r="K544" s="1"/>
  <c r="K543" s="1"/>
  <c r="H546"/>
  <c r="H545" s="1"/>
  <c r="H544" s="1"/>
  <c r="H543" s="1"/>
  <c r="I551"/>
  <c r="I550" s="1"/>
  <c r="I549" s="1"/>
  <c r="I548" s="1"/>
  <c r="J551"/>
  <c r="J550" s="1"/>
  <c r="J549" s="1"/>
  <c r="J548" s="1"/>
  <c r="K551"/>
  <c r="K550" s="1"/>
  <c r="K549" s="1"/>
  <c r="K548" s="1"/>
  <c r="H551"/>
  <c r="H550" s="1"/>
  <c r="H549" s="1"/>
  <c r="H548" s="1"/>
  <c r="H556"/>
  <c r="H555" s="1"/>
  <c r="I559"/>
  <c r="J559"/>
  <c r="K559"/>
  <c r="I561"/>
  <c r="J561"/>
  <c r="K561"/>
  <c r="H559"/>
  <c r="H561"/>
  <c r="I567"/>
  <c r="I566" s="1"/>
  <c r="J567"/>
  <c r="J566" s="1"/>
  <c r="K567"/>
  <c r="K566" s="1"/>
  <c r="H567"/>
  <c r="H566" s="1"/>
  <c r="I571"/>
  <c r="J571"/>
  <c r="K571"/>
  <c r="H571"/>
  <c r="I573"/>
  <c r="J573"/>
  <c r="J570" s="1"/>
  <c r="K573"/>
  <c r="H573"/>
  <c r="H570" s="1"/>
  <c r="I576"/>
  <c r="I575" s="1"/>
  <c r="J576"/>
  <c r="J575" s="1"/>
  <c r="K576"/>
  <c r="K575" s="1"/>
  <c r="H576"/>
  <c r="H575" s="1"/>
  <c r="I581"/>
  <c r="I580" s="1"/>
  <c r="I579" s="1"/>
  <c r="I578" s="1"/>
  <c r="J581"/>
  <c r="J580" s="1"/>
  <c r="J579" s="1"/>
  <c r="J578" s="1"/>
  <c r="K581"/>
  <c r="K580" s="1"/>
  <c r="K579" s="1"/>
  <c r="K578" s="1"/>
  <c r="H581"/>
  <c r="H580" s="1"/>
  <c r="H579" s="1"/>
  <c r="H578" s="1"/>
  <c r="I592"/>
  <c r="I591" s="1"/>
  <c r="I590" s="1"/>
  <c r="J592"/>
  <c r="J591" s="1"/>
  <c r="J590" s="1"/>
  <c r="K592"/>
  <c r="K591" s="1"/>
  <c r="K590" s="1"/>
  <c r="H592"/>
  <c r="H591" s="1"/>
  <c r="H590" s="1"/>
  <c r="I597"/>
  <c r="I596" s="1"/>
  <c r="I595" s="1"/>
  <c r="J597"/>
  <c r="J596" s="1"/>
  <c r="J595" s="1"/>
  <c r="K597"/>
  <c r="K596" s="1"/>
  <c r="K595" s="1"/>
  <c r="H597"/>
  <c r="H596" s="1"/>
  <c r="H595" s="1"/>
  <c r="I601"/>
  <c r="I600" s="1"/>
  <c r="I599" s="1"/>
  <c r="J601"/>
  <c r="J600" s="1"/>
  <c r="J599" s="1"/>
  <c r="K601"/>
  <c r="K600" s="1"/>
  <c r="K599" s="1"/>
  <c r="K594" s="1"/>
  <c r="H601"/>
  <c r="H600" s="1"/>
  <c r="H599" s="1"/>
  <c r="I606"/>
  <c r="I605" s="1"/>
  <c r="I604" s="1"/>
  <c r="I603" s="1"/>
  <c r="J606"/>
  <c r="J605" s="1"/>
  <c r="J604" s="1"/>
  <c r="J603" s="1"/>
  <c r="K606"/>
  <c r="K605" s="1"/>
  <c r="K604" s="1"/>
  <c r="K603" s="1"/>
  <c r="H606"/>
  <c r="H605" s="1"/>
  <c r="H604" s="1"/>
  <c r="H603" s="1"/>
  <c r="I611"/>
  <c r="I610" s="1"/>
  <c r="I609" s="1"/>
  <c r="I608" s="1"/>
  <c r="J611"/>
  <c r="J610" s="1"/>
  <c r="J609" s="1"/>
  <c r="J608" s="1"/>
  <c r="K611"/>
  <c r="K610" s="1"/>
  <c r="K609" s="1"/>
  <c r="K608" s="1"/>
  <c r="H611"/>
  <c r="H610" s="1"/>
  <c r="H609" s="1"/>
  <c r="H608" s="1"/>
  <c r="I620"/>
  <c r="I619" s="1"/>
  <c r="I618" s="1"/>
  <c r="I617" s="1"/>
  <c r="I616" s="1"/>
  <c r="J620"/>
  <c r="J619" s="1"/>
  <c r="J618" s="1"/>
  <c r="J617" s="1"/>
  <c r="J616" s="1"/>
  <c r="K620"/>
  <c r="K619" s="1"/>
  <c r="K618" s="1"/>
  <c r="K617" s="1"/>
  <c r="K616" s="1"/>
  <c r="H620"/>
  <c r="H619" s="1"/>
  <c r="H618" s="1"/>
  <c r="H617" s="1"/>
  <c r="H616" s="1"/>
  <c r="I627"/>
  <c r="I626" s="1"/>
  <c r="I625" s="1"/>
  <c r="I624" s="1"/>
  <c r="I623" s="1"/>
  <c r="J627"/>
  <c r="J626" s="1"/>
  <c r="J625" s="1"/>
  <c r="J624" s="1"/>
  <c r="J623" s="1"/>
  <c r="K627"/>
  <c r="K626" s="1"/>
  <c r="K625" s="1"/>
  <c r="K624" s="1"/>
  <c r="K623" s="1"/>
  <c r="H627"/>
  <c r="H626" s="1"/>
  <c r="H625" s="1"/>
  <c r="H624" s="1"/>
  <c r="H623" s="1"/>
  <c r="I636"/>
  <c r="I635" s="1"/>
  <c r="I634" s="1"/>
  <c r="J636"/>
  <c r="J635" s="1"/>
  <c r="J634" s="1"/>
  <c r="K636"/>
  <c r="K635" s="1"/>
  <c r="K634" s="1"/>
  <c r="H636"/>
  <c r="H635" s="1"/>
  <c r="H634" s="1"/>
  <c r="I641"/>
  <c r="I640" s="1"/>
  <c r="I639" s="1"/>
  <c r="J641"/>
  <c r="J640" s="1"/>
  <c r="J639" s="1"/>
  <c r="K641"/>
  <c r="K640" s="1"/>
  <c r="K639" s="1"/>
  <c r="H641"/>
  <c r="H640" s="1"/>
  <c r="H639" s="1"/>
  <c r="I646"/>
  <c r="I645" s="1"/>
  <c r="I644" s="1"/>
  <c r="J646"/>
  <c r="J645" s="1"/>
  <c r="J644" s="1"/>
  <c r="K646"/>
  <c r="K645" s="1"/>
  <c r="K644" s="1"/>
  <c r="H646"/>
  <c r="H645" s="1"/>
  <c r="H644" s="1"/>
  <c r="I662"/>
  <c r="I661" s="1"/>
  <c r="J662"/>
  <c r="J661" s="1"/>
  <c r="K662"/>
  <c r="K661" s="1"/>
  <c r="H662"/>
  <c r="H661" s="1"/>
  <c r="I665"/>
  <c r="I664" s="1"/>
  <c r="J665"/>
  <c r="J664" s="1"/>
  <c r="K665"/>
  <c r="K664" s="1"/>
  <c r="H665"/>
  <c r="H664" s="1"/>
  <c r="I676"/>
  <c r="I675" s="1"/>
  <c r="I674" s="1"/>
  <c r="I673" s="1"/>
  <c r="J676"/>
  <c r="J675" s="1"/>
  <c r="J674" s="1"/>
  <c r="J673" s="1"/>
  <c r="K676"/>
  <c r="K675" s="1"/>
  <c r="K674" s="1"/>
  <c r="K673" s="1"/>
  <c r="H676"/>
  <c r="H675" s="1"/>
  <c r="H674" s="1"/>
  <c r="H673" s="1"/>
  <c r="I683"/>
  <c r="I682" s="1"/>
  <c r="I681" s="1"/>
  <c r="J683"/>
  <c r="J682" s="1"/>
  <c r="J681" s="1"/>
  <c r="K683"/>
  <c r="K682" s="1"/>
  <c r="K681" s="1"/>
  <c r="H683"/>
  <c r="H682" s="1"/>
  <c r="H681" s="1"/>
  <c r="I687"/>
  <c r="I686" s="1"/>
  <c r="J687"/>
  <c r="J686" s="1"/>
  <c r="K687"/>
  <c r="K686" s="1"/>
  <c r="H687"/>
  <c r="H686" s="1"/>
  <c r="I690"/>
  <c r="I689" s="1"/>
  <c r="J690"/>
  <c r="J689" s="1"/>
  <c r="K690"/>
  <c r="K689" s="1"/>
  <c r="H690"/>
  <c r="H689" s="1"/>
  <c r="I694"/>
  <c r="I693" s="1"/>
  <c r="I692" s="1"/>
  <c r="J694"/>
  <c r="J693" s="1"/>
  <c r="J692" s="1"/>
  <c r="K694"/>
  <c r="K693" s="1"/>
  <c r="K692" s="1"/>
  <c r="H694"/>
  <c r="H693" s="1"/>
  <c r="H692" s="1"/>
  <c r="I716"/>
  <c r="I715" s="1"/>
  <c r="I714" s="1"/>
  <c r="I713" s="1"/>
  <c r="J716"/>
  <c r="J715" s="1"/>
  <c r="J714" s="1"/>
  <c r="J713" s="1"/>
  <c r="K716"/>
  <c r="K715" s="1"/>
  <c r="K714" s="1"/>
  <c r="K713" s="1"/>
  <c r="H716"/>
  <c r="H715" s="1"/>
  <c r="H714" s="1"/>
  <c r="H713" s="1"/>
  <c r="I729"/>
  <c r="I728" s="1"/>
  <c r="I727" s="1"/>
  <c r="J729"/>
  <c r="J728" s="1"/>
  <c r="J727" s="1"/>
  <c r="K729"/>
  <c r="K728" s="1"/>
  <c r="K727" s="1"/>
  <c r="H729"/>
  <c r="H728" s="1"/>
  <c r="H727" s="1"/>
  <c r="I733"/>
  <c r="I732" s="1"/>
  <c r="I731" s="1"/>
  <c r="J733"/>
  <c r="J732" s="1"/>
  <c r="J731" s="1"/>
  <c r="K733"/>
  <c r="K732" s="1"/>
  <c r="K731" s="1"/>
  <c r="H733"/>
  <c r="H732" s="1"/>
  <c r="H731" s="1"/>
  <c r="I737"/>
  <c r="I736" s="1"/>
  <c r="I735" s="1"/>
  <c r="J737"/>
  <c r="J736" s="1"/>
  <c r="J735" s="1"/>
  <c r="K737"/>
  <c r="K736" s="1"/>
  <c r="K735" s="1"/>
  <c r="H737"/>
  <c r="H736" s="1"/>
  <c r="H735" s="1"/>
  <c r="I745"/>
  <c r="I744" s="1"/>
  <c r="I743" s="1"/>
  <c r="J745"/>
  <c r="J744" s="1"/>
  <c r="J743" s="1"/>
  <c r="K745"/>
  <c r="K744" s="1"/>
  <c r="K743" s="1"/>
  <c r="H745"/>
  <c r="H744" s="1"/>
  <c r="H743" s="1"/>
  <c r="I749"/>
  <c r="I748" s="1"/>
  <c r="I747" s="1"/>
  <c r="J749"/>
  <c r="J748" s="1"/>
  <c r="J747" s="1"/>
  <c r="K749"/>
  <c r="K748" s="1"/>
  <c r="K747" s="1"/>
  <c r="H749"/>
  <c r="H748" s="1"/>
  <c r="H747" s="1"/>
  <c r="I753"/>
  <c r="I752" s="1"/>
  <c r="I751" s="1"/>
  <c r="J753"/>
  <c r="J752" s="1"/>
  <c r="J751" s="1"/>
  <c r="K753"/>
  <c r="K752" s="1"/>
  <c r="K751" s="1"/>
  <c r="H753"/>
  <c r="H752" s="1"/>
  <c r="H751" s="1"/>
  <c r="I764"/>
  <c r="I763" s="1"/>
  <c r="I762" s="1"/>
  <c r="J764"/>
  <c r="J763" s="1"/>
  <c r="J762" s="1"/>
  <c r="K764"/>
  <c r="K763" s="1"/>
  <c r="K762" s="1"/>
  <c r="H764"/>
  <c r="H763" s="1"/>
  <c r="H762" s="1"/>
  <c r="I768"/>
  <c r="I767" s="1"/>
  <c r="I766" s="1"/>
  <c r="J768"/>
  <c r="J767" s="1"/>
  <c r="J766" s="1"/>
  <c r="K768"/>
  <c r="K767" s="1"/>
  <c r="K766" s="1"/>
  <c r="H768"/>
  <c r="H767" s="1"/>
  <c r="H766" s="1"/>
  <c r="I779"/>
  <c r="I778" s="1"/>
  <c r="I777" s="1"/>
  <c r="J779"/>
  <c r="J778" s="1"/>
  <c r="J777" s="1"/>
  <c r="K779"/>
  <c r="K778" s="1"/>
  <c r="K777" s="1"/>
  <c r="H779"/>
  <c r="H778" s="1"/>
  <c r="H777" s="1"/>
  <c r="I790"/>
  <c r="I789" s="1"/>
  <c r="I788" s="1"/>
  <c r="I787" s="1"/>
  <c r="J790"/>
  <c r="J789" s="1"/>
  <c r="J788" s="1"/>
  <c r="J787" s="1"/>
  <c r="K790"/>
  <c r="K789" s="1"/>
  <c r="K788" s="1"/>
  <c r="K787" s="1"/>
  <c r="H790"/>
  <c r="H789" s="1"/>
  <c r="H788" s="1"/>
  <c r="H787" s="1"/>
  <c r="I594" l="1"/>
  <c r="I570"/>
  <c r="I206"/>
  <c r="S219"/>
  <c r="S218" s="1"/>
  <c r="Q685"/>
  <c r="S770"/>
  <c r="N296"/>
  <c r="N285" s="1"/>
  <c r="N265" s="1"/>
  <c r="I75"/>
  <c r="I91"/>
  <c r="I90" s="1"/>
  <c r="I89" s="1"/>
  <c r="I88" s="1"/>
  <c r="K302"/>
  <c r="K301" s="1"/>
  <c r="K296" s="1"/>
  <c r="K285" s="1"/>
  <c r="K184"/>
  <c r="K179"/>
  <c r="O882"/>
  <c r="K451"/>
  <c r="K450" s="1"/>
  <c r="K445" s="1"/>
  <c r="N554"/>
  <c r="N553" s="1"/>
  <c r="P685"/>
  <c r="S696"/>
  <c r="R696"/>
  <c r="X648"/>
  <c r="P1115"/>
  <c r="P1114" s="1"/>
  <c r="J49"/>
  <c r="H167"/>
  <c r="O1060"/>
  <c r="H184"/>
  <c r="J614"/>
  <c r="I358"/>
  <c r="I184"/>
  <c r="I179"/>
  <c r="Q1060"/>
  <c r="I685"/>
  <c r="I680" s="1"/>
  <c r="I679" s="1"/>
  <c r="K558"/>
  <c r="K554" s="1"/>
  <c r="K553" s="1"/>
  <c r="K167"/>
  <c r="H49"/>
  <c r="Q296"/>
  <c r="N594"/>
  <c r="N584" s="1"/>
  <c r="Y648"/>
  <c r="X770"/>
  <c r="O18"/>
  <c r="O17" s="1"/>
  <c r="O16" s="1"/>
  <c r="I742"/>
  <c r="I726"/>
  <c r="H685"/>
  <c r="J412"/>
  <c r="J411" s="1"/>
  <c r="J406" s="1"/>
  <c r="I396"/>
  <c r="J199"/>
  <c r="J179"/>
  <c r="I167"/>
  <c r="H91"/>
  <c r="H90" s="1"/>
  <c r="H89" s="1"/>
  <c r="H88" s="1"/>
  <c r="O118"/>
  <c r="Q148"/>
  <c r="Q358"/>
  <c r="Q353" s="1"/>
  <c r="Q352" s="1"/>
  <c r="Q351" s="1"/>
  <c r="N509"/>
  <c r="Q594"/>
  <c r="Q584" s="1"/>
  <c r="Q742"/>
  <c r="P815"/>
  <c r="P814" s="1"/>
  <c r="P1060"/>
  <c r="J438"/>
  <c r="J433" s="1"/>
  <c r="I270"/>
  <c r="I269" s="1"/>
  <c r="I268" s="1"/>
  <c r="I267" s="1"/>
  <c r="H160"/>
  <c r="H159" s="1"/>
  <c r="N389"/>
  <c r="N388" s="1"/>
  <c r="Q481"/>
  <c r="Y696"/>
  <c r="Y770"/>
  <c r="J685"/>
  <c r="J680" s="1"/>
  <c r="J679" s="1"/>
  <c r="J558"/>
  <c r="J554" s="1"/>
  <c r="J553" s="1"/>
  <c r="H396"/>
  <c r="H302"/>
  <c r="H301" s="1"/>
  <c r="H296" s="1"/>
  <c r="H285" s="1"/>
  <c r="J302"/>
  <c r="J301" s="1"/>
  <c r="J296" s="1"/>
  <c r="J285" s="1"/>
  <c r="H206"/>
  <c r="I118"/>
  <c r="H54"/>
  <c r="P48"/>
  <c r="O742"/>
  <c r="O761"/>
  <c r="Q859"/>
  <c r="J118"/>
  <c r="J25"/>
  <c r="I25"/>
  <c r="Q18"/>
  <c r="Q17" s="1"/>
  <c r="Q16" s="1"/>
  <c r="P1139"/>
  <c r="P1134" s="1"/>
  <c r="P1113" s="1"/>
  <c r="X696"/>
  <c r="K118"/>
  <c r="K742"/>
  <c r="H558"/>
  <c r="I558"/>
  <c r="I554" s="1"/>
  <c r="I553" s="1"/>
  <c r="J481"/>
  <c r="H451"/>
  <c r="H450" s="1"/>
  <c r="H445" s="1"/>
  <c r="I451"/>
  <c r="I450" s="1"/>
  <c r="K412"/>
  <c r="K411" s="1"/>
  <c r="K406" s="1"/>
  <c r="I412"/>
  <c r="I411" s="1"/>
  <c r="I406" s="1"/>
  <c r="K396"/>
  <c r="J358"/>
  <c r="J353" s="1"/>
  <c r="J352" s="1"/>
  <c r="J351" s="1"/>
  <c r="H270"/>
  <c r="H269" s="1"/>
  <c r="H268" s="1"/>
  <c r="H267" s="1"/>
  <c r="J270"/>
  <c r="J269" s="1"/>
  <c r="J268" s="1"/>
  <c r="J267" s="1"/>
  <c r="J240"/>
  <c r="J239" s="1"/>
  <c r="J238" s="1"/>
  <c r="H179"/>
  <c r="I149"/>
  <c r="I148" s="1"/>
  <c r="I125"/>
  <c r="K91"/>
  <c r="K90" s="1"/>
  <c r="K89" s="1"/>
  <c r="K88" s="1"/>
  <c r="K75"/>
  <c r="K25"/>
  <c r="N167"/>
  <c r="N159" s="1"/>
  <c r="O396"/>
  <c r="O388" s="1"/>
  <c r="O382" s="1"/>
  <c r="O376" s="1"/>
  <c r="O594"/>
  <c r="O584" s="1"/>
  <c r="Q761"/>
  <c r="N839"/>
  <c r="N838" s="1"/>
  <c r="Q1139"/>
  <c r="Q1134" s="1"/>
  <c r="H742"/>
  <c r="K726"/>
  <c r="K685"/>
  <c r="K680" s="1"/>
  <c r="K679" s="1"/>
  <c r="K584"/>
  <c r="I569"/>
  <c r="K481"/>
  <c r="H412"/>
  <c r="H411" s="1"/>
  <c r="H406" s="1"/>
  <c r="I302"/>
  <c r="I301" s="1"/>
  <c r="I296" s="1"/>
  <c r="I285" s="1"/>
  <c r="K270"/>
  <c r="K269" s="1"/>
  <c r="K268" s="1"/>
  <c r="K267" s="1"/>
  <c r="K240"/>
  <c r="I213"/>
  <c r="I212" s="1"/>
  <c r="I211" s="1"/>
  <c r="H199"/>
  <c r="H192"/>
  <c r="I160"/>
  <c r="H149"/>
  <c r="H148" s="1"/>
  <c r="J125"/>
  <c r="H75"/>
  <c r="I54"/>
  <c r="I49"/>
  <c r="P91"/>
  <c r="P90" s="1"/>
  <c r="P89" s="1"/>
  <c r="P88" s="1"/>
  <c r="Q167"/>
  <c r="N184"/>
  <c r="N412"/>
  <c r="N411" s="1"/>
  <c r="N406" s="1"/>
  <c r="Q839"/>
  <c r="Q838" s="1"/>
  <c r="N1060"/>
  <c r="N1115"/>
  <c r="N1114" s="1"/>
  <c r="O1164"/>
  <c r="O1159" s="1"/>
  <c r="O1158" s="1"/>
  <c r="I614"/>
  <c r="J569"/>
  <c r="J531" s="1"/>
  <c r="K509"/>
  <c r="J451"/>
  <c r="J450" s="1"/>
  <c r="J445" s="1"/>
  <c r="J396"/>
  <c r="H240"/>
  <c r="H239" s="1"/>
  <c r="H238" s="1"/>
  <c r="J213"/>
  <c r="J212" s="1"/>
  <c r="J211" s="1"/>
  <c r="N149"/>
  <c r="N148" s="1"/>
  <c r="N192"/>
  <c r="O213"/>
  <c r="O212" s="1"/>
  <c r="O211" s="1"/>
  <c r="N240"/>
  <c r="N239" s="1"/>
  <c r="N238" s="1"/>
  <c r="N815"/>
  <c r="N814" s="1"/>
  <c r="P859"/>
  <c r="N1184"/>
  <c r="N1183" s="1"/>
  <c r="J726"/>
  <c r="K570"/>
  <c r="K569" s="1"/>
  <c r="J389"/>
  <c r="I329"/>
  <c r="I328" s="1"/>
  <c r="I240"/>
  <c r="I239" s="1"/>
  <c r="I238" s="1"/>
  <c r="K213"/>
  <c r="K212" s="1"/>
  <c r="K211" s="1"/>
  <c r="H125"/>
  <c r="J91"/>
  <c r="J90" s="1"/>
  <c r="J89" s="1"/>
  <c r="J88" s="1"/>
  <c r="J75"/>
  <c r="J54"/>
  <c r="K49"/>
  <c r="H25"/>
  <c r="H18" s="1"/>
  <c r="H17" s="1"/>
  <c r="H16" s="1"/>
  <c r="P118"/>
  <c r="P199"/>
  <c r="Q451"/>
  <c r="Q450" s="1"/>
  <c r="Q445" s="1"/>
  <c r="N863"/>
  <c r="Q882"/>
  <c r="Q1183"/>
  <c r="Q1182" s="1"/>
  <c r="H481"/>
  <c r="H726"/>
  <c r="H614"/>
  <c r="I584"/>
  <c r="J509"/>
  <c r="H438"/>
  <c r="H433" s="1"/>
  <c r="H389"/>
  <c r="K358"/>
  <c r="K353" s="1"/>
  <c r="K352" s="1"/>
  <c r="K351" s="1"/>
  <c r="J742"/>
  <c r="H554"/>
  <c r="H553" s="1"/>
  <c r="H509"/>
  <c r="I509"/>
  <c r="I481"/>
  <c r="I445"/>
  <c r="H358"/>
  <c r="H353" s="1"/>
  <c r="H352" s="1"/>
  <c r="H351" s="1"/>
  <c r="H680"/>
  <c r="H679" s="1"/>
  <c r="K614"/>
  <c r="H594"/>
  <c r="H584" s="1"/>
  <c r="J594"/>
  <c r="J584" s="1"/>
  <c r="H569"/>
  <c r="H633"/>
  <c r="H632" s="1"/>
  <c r="J633"/>
  <c r="J632" s="1"/>
  <c r="K438"/>
  <c r="J329"/>
  <c r="J328" s="1"/>
  <c r="K329"/>
  <c r="K328" s="1"/>
  <c r="H118"/>
  <c r="J18"/>
  <c r="J17" s="1"/>
  <c r="J16" s="1"/>
  <c r="K633"/>
  <c r="K632" s="1"/>
  <c r="I438"/>
  <c r="I433" s="1"/>
  <c r="K433"/>
  <c r="I389"/>
  <c r="H329"/>
  <c r="H328" s="1"/>
  <c r="K18"/>
  <c r="K17" s="1"/>
  <c r="K16" s="1"/>
  <c r="O48"/>
  <c r="O37" s="1"/>
  <c r="O36" s="1"/>
  <c r="I633"/>
  <c r="I632" s="1"/>
  <c r="K389"/>
  <c r="I353"/>
  <c r="I352" s="1"/>
  <c r="I351" s="1"/>
  <c r="I18"/>
  <c r="I17" s="1"/>
  <c r="I16" s="1"/>
  <c r="O726"/>
  <c r="K239"/>
  <c r="K238" s="1"/>
  <c r="J192"/>
  <c r="P125"/>
  <c r="P113" s="1"/>
  <c r="Q125"/>
  <c r="O329"/>
  <c r="O328" s="1"/>
  <c r="Q329"/>
  <c r="Q328" s="1"/>
  <c r="N481"/>
  <c r="R1074"/>
  <c r="I199"/>
  <c r="J167"/>
  <c r="J149"/>
  <c r="J148" s="1"/>
  <c r="K125"/>
  <c r="K113" s="1"/>
  <c r="H39"/>
  <c r="H38" s="1"/>
  <c r="N445"/>
  <c r="N569"/>
  <c r="O614"/>
  <c r="N726"/>
  <c r="J206"/>
  <c r="I192"/>
  <c r="J184"/>
  <c r="J160"/>
  <c r="P39"/>
  <c r="P38" s="1"/>
  <c r="Q49"/>
  <c r="Q48" s="1"/>
  <c r="Q37" s="1"/>
  <c r="Q36" s="1"/>
  <c r="O125"/>
  <c r="O149"/>
  <c r="O148" s="1"/>
  <c r="P206"/>
  <c r="P231"/>
  <c r="P230" s="1"/>
  <c r="P229" s="1"/>
  <c r="O270"/>
  <c r="O269" s="1"/>
  <c r="O268" s="1"/>
  <c r="O267" s="1"/>
  <c r="O302"/>
  <c r="O301" s="1"/>
  <c r="O296" s="1"/>
  <c r="O285" s="1"/>
  <c r="Q389"/>
  <c r="P594"/>
  <c r="P584" s="1"/>
  <c r="Q680"/>
  <c r="Q679" s="1"/>
  <c r="O685"/>
  <c r="O680" s="1"/>
  <c r="O679" s="1"/>
  <c r="P742"/>
  <c r="P863"/>
  <c r="I113"/>
  <c r="P614"/>
  <c r="P726"/>
  <c r="O829"/>
  <c r="O828" s="1"/>
  <c r="S1074"/>
  <c r="N125"/>
  <c r="N113" s="1"/>
  <c r="P167"/>
  <c r="P159" s="1"/>
  <c r="P184"/>
  <c r="N199"/>
  <c r="Q213"/>
  <c r="Q212" s="1"/>
  <c r="Q211" s="1"/>
  <c r="R219"/>
  <c r="R218" s="1"/>
  <c r="N358"/>
  <c r="N353" s="1"/>
  <c r="N352" s="1"/>
  <c r="N351" s="1"/>
  <c r="P389"/>
  <c r="P388" s="1"/>
  <c r="P382" s="1"/>
  <c r="P376" s="1"/>
  <c r="Q396"/>
  <c r="P412"/>
  <c r="P411" s="1"/>
  <c r="P406" s="1"/>
  <c r="P558"/>
  <c r="P554" s="1"/>
  <c r="P553" s="1"/>
  <c r="Q570"/>
  <c r="Q569" s="1"/>
  <c r="Q726"/>
  <c r="N742"/>
  <c r="N761"/>
  <c r="P761"/>
  <c r="P839"/>
  <c r="P838" s="1"/>
  <c r="P829" s="1"/>
  <c r="P828" s="1"/>
  <c r="N882"/>
  <c r="P882"/>
  <c r="O859"/>
  <c r="O948"/>
  <c r="O947" s="1"/>
  <c r="O946" s="1"/>
  <c r="O945" s="1"/>
  <c r="O957"/>
  <c r="O956" s="1"/>
  <c r="Q1115"/>
  <c r="Q1114" s="1"/>
  <c r="P633"/>
  <c r="P632" s="1"/>
  <c r="S1105"/>
  <c r="N633"/>
  <c r="N632" s="1"/>
  <c r="Q160"/>
  <c r="N179"/>
  <c r="P192"/>
  <c r="N231"/>
  <c r="N230" s="1"/>
  <c r="N229" s="1"/>
  <c r="P240"/>
  <c r="P239" s="1"/>
  <c r="P238" s="1"/>
  <c r="P358"/>
  <c r="P353" s="1"/>
  <c r="P352" s="1"/>
  <c r="P351" s="1"/>
  <c r="Q438"/>
  <c r="Q433" s="1"/>
  <c r="O451"/>
  <c r="O450" s="1"/>
  <c r="O445" s="1"/>
  <c r="N614"/>
  <c r="Q815"/>
  <c r="Q814" s="1"/>
  <c r="N829"/>
  <c r="N828" s="1"/>
  <c r="O863"/>
  <c r="Q957"/>
  <c r="Q956" s="1"/>
  <c r="Q955" s="1"/>
  <c r="O1115"/>
  <c r="O1114" s="1"/>
  <c r="Q1164"/>
  <c r="Q1159" s="1"/>
  <c r="Q1158" s="1"/>
  <c r="P1184"/>
  <c r="P1183" s="1"/>
  <c r="P1182" s="1"/>
  <c r="Q633"/>
  <c r="Q632" s="1"/>
  <c r="R1105"/>
  <c r="P1164"/>
  <c r="P1159" s="1"/>
  <c r="P1158" s="1"/>
  <c r="O1184"/>
  <c r="O1183" s="1"/>
  <c r="O1182" s="1"/>
  <c r="P1213"/>
  <c r="P1212" s="1"/>
  <c r="P1210" s="1"/>
  <c r="O633"/>
  <c r="P467"/>
  <c r="O467"/>
  <c r="Q467"/>
  <c r="P445"/>
  <c r="P438"/>
  <c r="P433" s="1"/>
  <c r="O438"/>
  <c r="O433" s="1"/>
  <c r="N438"/>
  <c r="N433" s="1"/>
  <c r="N432" s="1"/>
  <c r="Q1213"/>
  <c r="Q1212" s="1"/>
  <c r="Q1210" s="1"/>
  <c r="O1213"/>
  <c r="O1212" s="1"/>
  <c r="O1210" s="1"/>
  <c r="H761"/>
  <c r="S648"/>
  <c r="O632"/>
  <c r="P680"/>
  <c r="P679" s="1"/>
  <c r="N685"/>
  <c r="N680" s="1"/>
  <c r="N679" s="1"/>
  <c r="O231"/>
  <c r="O230" s="1"/>
  <c r="O229" s="1"/>
  <c r="O240"/>
  <c r="O239" s="1"/>
  <c r="O238" s="1"/>
  <c r="N1182"/>
  <c r="N18"/>
  <c r="N17" s="1"/>
  <c r="N16" s="1"/>
  <c r="P18"/>
  <c r="P17" s="1"/>
  <c r="P16" s="1"/>
  <c r="Q91"/>
  <c r="Q90" s="1"/>
  <c r="Q89" s="1"/>
  <c r="Q88" s="1"/>
  <c r="Q118"/>
  <c r="Q179"/>
  <c r="Q175" s="1"/>
  <c r="O192"/>
  <c r="Q239"/>
  <c r="Q238" s="1"/>
  <c r="P296"/>
  <c r="P285" s="1"/>
  <c r="P265" s="1"/>
  <c r="N329"/>
  <c r="N328" s="1"/>
  <c r="P329"/>
  <c r="P328" s="1"/>
  <c r="O358"/>
  <c r="O353" s="1"/>
  <c r="O352" s="1"/>
  <c r="O351" s="1"/>
  <c r="N75"/>
  <c r="N48" s="1"/>
  <c r="N37" s="1"/>
  <c r="P149"/>
  <c r="P148" s="1"/>
  <c r="O167"/>
  <c r="O159" s="1"/>
  <c r="O206"/>
  <c r="Q285"/>
  <c r="Q265" s="1"/>
  <c r="P481"/>
  <c r="O509"/>
  <c r="Q531"/>
  <c r="P569"/>
  <c r="P531" s="1"/>
  <c r="O481"/>
  <c r="P509"/>
  <c r="Q509"/>
  <c r="Q614"/>
  <c r="O569"/>
  <c r="O531" s="1"/>
  <c r="O815"/>
  <c r="O814" s="1"/>
  <c r="Q829"/>
  <c r="Q828" s="1"/>
  <c r="Q863"/>
  <c r="N957"/>
  <c r="N956" s="1"/>
  <c r="P957"/>
  <c r="P956" s="1"/>
  <c r="P955" s="1"/>
  <c r="O1139"/>
  <c r="O1134" s="1"/>
  <c r="N1164"/>
  <c r="N1159" s="1"/>
  <c r="N1158" s="1"/>
  <c r="N1139"/>
  <c r="N1134" s="1"/>
  <c r="N1113" s="1"/>
  <c r="N1213"/>
  <c r="N1212" s="1"/>
  <c r="N1210" s="1"/>
  <c r="K54"/>
  <c r="K149"/>
  <c r="K148" s="1"/>
  <c r="K160"/>
  <c r="K159" s="1"/>
  <c r="K192"/>
  <c r="K199"/>
  <c r="K206"/>
  <c r="J761"/>
  <c r="K761"/>
  <c r="I761"/>
  <c r="I797"/>
  <c r="I796" s="1"/>
  <c r="I795" s="1"/>
  <c r="I794" s="1"/>
  <c r="I793" s="1"/>
  <c r="J797"/>
  <c r="J796" s="1"/>
  <c r="J795" s="1"/>
  <c r="J794" s="1"/>
  <c r="J793" s="1"/>
  <c r="K797"/>
  <c r="K796" s="1"/>
  <c r="K795" s="1"/>
  <c r="K794" s="1"/>
  <c r="K793" s="1"/>
  <c r="H797"/>
  <c r="H796" s="1"/>
  <c r="H795" s="1"/>
  <c r="H794" s="1"/>
  <c r="H793" s="1"/>
  <c r="I808"/>
  <c r="I807" s="1"/>
  <c r="I806" s="1"/>
  <c r="I801" s="1"/>
  <c r="I800" s="1"/>
  <c r="J808"/>
  <c r="J807" s="1"/>
  <c r="J806" s="1"/>
  <c r="J801" s="1"/>
  <c r="J800" s="1"/>
  <c r="K808"/>
  <c r="K807" s="1"/>
  <c r="K806" s="1"/>
  <c r="K801" s="1"/>
  <c r="K800" s="1"/>
  <c r="H808"/>
  <c r="H807" s="1"/>
  <c r="H806" s="1"/>
  <c r="H801" s="1"/>
  <c r="H800" s="1"/>
  <c r="I818"/>
  <c r="I817" s="1"/>
  <c r="I816" s="1"/>
  <c r="J818"/>
  <c r="J817" s="1"/>
  <c r="J816" s="1"/>
  <c r="K818"/>
  <c r="K817" s="1"/>
  <c r="K816" s="1"/>
  <c r="H818"/>
  <c r="H817" s="1"/>
  <c r="H816" s="1"/>
  <c r="I822"/>
  <c r="I821" s="1"/>
  <c r="I820" s="1"/>
  <c r="J822"/>
  <c r="J821" s="1"/>
  <c r="J820" s="1"/>
  <c r="K822"/>
  <c r="K821" s="1"/>
  <c r="K820" s="1"/>
  <c r="H822"/>
  <c r="H821" s="1"/>
  <c r="H820" s="1"/>
  <c r="I832"/>
  <c r="I831" s="1"/>
  <c r="I830" s="1"/>
  <c r="J832"/>
  <c r="J831" s="1"/>
  <c r="J830" s="1"/>
  <c r="K832"/>
  <c r="K831" s="1"/>
  <c r="K830" s="1"/>
  <c r="H832"/>
  <c r="H831" s="1"/>
  <c r="H830" s="1"/>
  <c r="I836"/>
  <c r="I835" s="1"/>
  <c r="I834" s="1"/>
  <c r="J836"/>
  <c r="J835" s="1"/>
  <c r="J834" s="1"/>
  <c r="K836"/>
  <c r="K835" s="1"/>
  <c r="K834" s="1"/>
  <c r="H836"/>
  <c r="H835" s="1"/>
  <c r="H834" s="1"/>
  <c r="I840"/>
  <c r="J840"/>
  <c r="K840"/>
  <c r="I842"/>
  <c r="J842"/>
  <c r="K842"/>
  <c r="I844"/>
  <c r="J844"/>
  <c r="K844"/>
  <c r="H844"/>
  <c r="H842"/>
  <c r="H840"/>
  <c r="I927"/>
  <c r="I926" s="1"/>
  <c r="I925" s="1"/>
  <c r="I924" s="1"/>
  <c r="J927"/>
  <c r="J926" s="1"/>
  <c r="J925" s="1"/>
  <c r="J924" s="1"/>
  <c r="K927"/>
  <c r="K926" s="1"/>
  <c r="K925" s="1"/>
  <c r="K924" s="1"/>
  <c r="H927"/>
  <c r="H926" s="1"/>
  <c r="H925" s="1"/>
  <c r="H924" s="1"/>
  <c r="I918"/>
  <c r="I917" s="1"/>
  <c r="J918"/>
  <c r="J917" s="1"/>
  <c r="K918"/>
  <c r="K917" s="1"/>
  <c r="H918"/>
  <c r="H917" s="1"/>
  <c r="I914"/>
  <c r="I913" s="1"/>
  <c r="I912" s="1"/>
  <c r="J914"/>
  <c r="J913" s="1"/>
  <c r="J912" s="1"/>
  <c r="K914"/>
  <c r="K913" s="1"/>
  <c r="K912" s="1"/>
  <c r="H914"/>
  <c r="H913" s="1"/>
  <c r="H912" s="1"/>
  <c r="K898"/>
  <c r="K897" s="1"/>
  <c r="J898"/>
  <c r="J897" s="1"/>
  <c r="I898"/>
  <c r="I897" s="1"/>
  <c r="H898"/>
  <c r="H897" s="1"/>
  <c r="K894"/>
  <c r="K893" s="1"/>
  <c r="J894"/>
  <c r="J893" s="1"/>
  <c r="I894"/>
  <c r="I893" s="1"/>
  <c r="H894"/>
  <c r="H893" s="1"/>
  <c r="K891"/>
  <c r="K890" s="1"/>
  <c r="J891"/>
  <c r="J890" s="1"/>
  <c r="I891"/>
  <c r="I890" s="1"/>
  <c r="H891"/>
  <c r="H890" s="1"/>
  <c r="I887"/>
  <c r="I886" s="1"/>
  <c r="J887"/>
  <c r="J886" s="1"/>
  <c r="K887"/>
  <c r="K886" s="1"/>
  <c r="H887"/>
  <c r="H886" s="1"/>
  <c r="I884"/>
  <c r="I883" s="1"/>
  <c r="J884"/>
  <c r="J883" s="1"/>
  <c r="K884"/>
  <c r="K883" s="1"/>
  <c r="L885"/>
  <c r="M885"/>
  <c r="H884"/>
  <c r="H883" s="1"/>
  <c r="J113" l="1"/>
  <c r="I265"/>
  <c r="O955"/>
  <c r="H388"/>
  <c r="I48"/>
  <c r="I37" s="1"/>
  <c r="I36" s="1"/>
  <c r="J265"/>
  <c r="I388"/>
  <c r="I382" s="1"/>
  <c r="I376" s="1"/>
  <c r="O1113"/>
  <c r="N531"/>
  <c r="N479" s="1"/>
  <c r="P725"/>
  <c r="J388"/>
  <c r="J382" s="1"/>
  <c r="J376" s="1"/>
  <c r="J319" s="1"/>
  <c r="O725"/>
  <c r="K48"/>
  <c r="K37" s="1"/>
  <c r="K36" s="1"/>
  <c r="N955"/>
  <c r="H382"/>
  <c r="H376" s="1"/>
  <c r="Q1113"/>
  <c r="H48"/>
  <c r="H37" s="1"/>
  <c r="H36" s="1"/>
  <c r="Q725"/>
  <c r="H113"/>
  <c r="K725"/>
  <c r="Q159"/>
  <c r="Q147" s="1"/>
  <c r="J159"/>
  <c r="Q943"/>
  <c r="K432"/>
  <c r="O432"/>
  <c r="O319" s="1"/>
  <c r="H531"/>
  <c r="Q1156"/>
  <c r="H175"/>
  <c r="H147" s="1"/>
  <c r="J432"/>
  <c r="I725"/>
  <c r="N175"/>
  <c r="N147" s="1"/>
  <c r="N107" s="1"/>
  <c r="O113"/>
  <c r="J175"/>
  <c r="J147" s="1"/>
  <c r="K388"/>
  <c r="K382" s="1"/>
  <c r="K376" s="1"/>
  <c r="H432"/>
  <c r="H319" s="1"/>
  <c r="J48"/>
  <c r="J37" s="1"/>
  <c r="J36" s="1"/>
  <c r="I531"/>
  <c r="J725"/>
  <c r="N862"/>
  <c r="N861" s="1"/>
  <c r="N859" s="1"/>
  <c r="P175"/>
  <c r="P37"/>
  <c r="P36" s="1"/>
  <c r="H265"/>
  <c r="K265"/>
  <c r="I432"/>
  <c r="I159"/>
  <c r="N382"/>
  <c r="N376" s="1"/>
  <c r="I839"/>
  <c r="I838" s="1"/>
  <c r="I829" s="1"/>
  <c r="I828" s="1"/>
  <c r="H839"/>
  <c r="H838" s="1"/>
  <c r="H829" s="1"/>
  <c r="H828" s="1"/>
  <c r="Q479"/>
  <c r="H725"/>
  <c r="P1156"/>
  <c r="I175"/>
  <c r="K531"/>
  <c r="K479" s="1"/>
  <c r="N725"/>
  <c r="J479"/>
  <c r="N1156"/>
  <c r="K319"/>
  <c r="K175"/>
  <c r="K147" s="1"/>
  <c r="O943"/>
  <c r="O265"/>
  <c r="H479"/>
  <c r="L884"/>
  <c r="L883" s="1"/>
  <c r="R885"/>
  <c r="N943"/>
  <c r="Q432"/>
  <c r="J839"/>
  <c r="J838" s="1"/>
  <c r="J829" s="1"/>
  <c r="J828" s="1"/>
  <c r="P943"/>
  <c r="P147"/>
  <c r="P107" s="1"/>
  <c r="N319"/>
  <c r="Q113"/>
  <c r="I479"/>
  <c r="M884"/>
  <c r="M883" s="1"/>
  <c r="S885"/>
  <c r="K839"/>
  <c r="K838" s="1"/>
  <c r="K829" s="1"/>
  <c r="K828" s="1"/>
  <c r="N36"/>
  <c r="Q388"/>
  <c r="Q382" s="1"/>
  <c r="P432"/>
  <c r="P319" s="1"/>
  <c r="O175"/>
  <c r="O147" s="1"/>
  <c r="N630"/>
  <c r="O630"/>
  <c r="P630"/>
  <c r="Q630"/>
  <c r="O1156"/>
  <c r="O479"/>
  <c r="P479"/>
  <c r="J815"/>
  <c r="J814" s="1"/>
  <c r="K815"/>
  <c r="K814" s="1"/>
  <c r="I815"/>
  <c r="I814" s="1"/>
  <c r="H815"/>
  <c r="H814" s="1"/>
  <c r="K882"/>
  <c r="I882"/>
  <c r="J882"/>
  <c r="H882"/>
  <c r="K879"/>
  <c r="K878" s="1"/>
  <c r="J879"/>
  <c r="J878" s="1"/>
  <c r="I879"/>
  <c r="I878" s="1"/>
  <c r="H879"/>
  <c r="H878" s="1"/>
  <c r="I875"/>
  <c r="I874" s="1"/>
  <c r="J875"/>
  <c r="J874" s="1"/>
  <c r="K875"/>
  <c r="K874" s="1"/>
  <c r="H875"/>
  <c r="H874" s="1"/>
  <c r="I872"/>
  <c r="I871" s="1"/>
  <c r="J872"/>
  <c r="J871" s="1"/>
  <c r="K872"/>
  <c r="K871" s="1"/>
  <c r="H872"/>
  <c r="H871" s="1"/>
  <c r="I868"/>
  <c r="I867" s="1"/>
  <c r="J868"/>
  <c r="J867" s="1"/>
  <c r="K868"/>
  <c r="K867" s="1"/>
  <c r="H868"/>
  <c r="H867" s="1"/>
  <c r="I865"/>
  <c r="I864" s="1"/>
  <c r="J865"/>
  <c r="J864" s="1"/>
  <c r="K865"/>
  <c r="K864" s="1"/>
  <c r="H865"/>
  <c r="H864" s="1"/>
  <c r="I940"/>
  <c r="I939" s="1"/>
  <c r="I938" s="1"/>
  <c r="I937" s="1"/>
  <c r="I936" s="1"/>
  <c r="I859" s="1"/>
  <c r="J940"/>
  <c r="J939" s="1"/>
  <c r="J938" s="1"/>
  <c r="J937" s="1"/>
  <c r="J936" s="1"/>
  <c r="J859" s="1"/>
  <c r="K940"/>
  <c r="K939" s="1"/>
  <c r="K938" s="1"/>
  <c r="K937" s="1"/>
  <c r="K936" s="1"/>
  <c r="K859" s="1"/>
  <c r="H940"/>
  <c r="H939" s="1"/>
  <c r="H938" s="1"/>
  <c r="H937" s="1"/>
  <c r="H936" s="1"/>
  <c r="I949"/>
  <c r="J949"/>
  <c r="K949"/>
  <c r="H949"/>
  <c r="I951"/>
  <c r="J951"/>
  <c r="K951"/>
  <c r="H951"/>
  <c r="I1069"/>
  <c r="I1068" s="1"/>
  <c r="I1064" s="1"/>
  <c r="J1069"/>
  <c r="J1068" s="1"/>
  <c r="J1064" s="1"/>
  <c r="K1069"/>
  <c r="K1068" s="1"/>
  <c r="K1064" s="1"/>
  <c r="H1069"/>
  <c r="H1068" s="1"/>
  <c r="H1064" s="1"/>
  <c r="I1062"/>
  <c r="I1061" s="1"/>
  <c r="J1062"/>
  <c r="J1061" s="1"/>
  <c r="K1062"/>
  <c r="K1061" s="1"/>
  <c r="H1062"/>
  <c r="H1061" s="1"/>
  <c r="H1060" s="1"/>
  <c r="K1058"/>
  <c r="K1057" s="1"/>
  <c r="J1058"/>
  <c r="J1057" s="1"/>
  <c r="I1058"/>
  <c r="I1057" s="1"/>
  <c r="H1058"/>
  <c r="H1057" s="1"/>
  <c r="K1055"/>
  <c r="K1054" s="1"/>
  <c r="J1055"/>
  <c r="J1054" s="1"/>
  <c r="I1055"/>
  <c r="I1054" s="1"/>
  <c r="H1055"/>
  <c r="H1054" s="1"/>
  <c r="K1052"/>
  <c r="K1051" s="1"/>
  <c r="J1052"/>
  <c r="J1051" s="1"/>
  <c r="I1052"/>
  <c r="I1051" s="1"/>
  <c r="H1052"/>
  <c r="H1051" s="1"/>
  <c r="K1049"/>
  <c r="K1048" s="1"/>
  <c r="J1049"/>
  <c r="J1048" s="1"/>
  <c r="I1049"/>
  <c r="I1048" s="1"/>
  <c r="H1049"/>
  <c r="H1048" s="1"/>
  <c r="K1046"/>
  <c r="K1045" s="1"/>
  <c r="J1046"/>
  <c r="J1045" s="1"/>
  <c r="I1046"/>
  <c r="I1045" s="1"/>
  <c r="H1046"/>
  <c r="H1045" s="1"/>
  <c r="K1043"/>
  <c r="K1042" s="1"/>
  <c r="J1043"/>
  <c r="J1042" s="1"/>
  <c r="I1043"/>
  <c r="I1042" s="1"/>
  <c r="H1043"/>
  <c r="H1042" s="1"/>
  <c r="K1040"/>
  <c r="K1039" s="1"/>
  <c r="J1040"/>
  <c r="J1039" s="1"/>
  <c r="I1040"/>
  <c r="I1039" s="1"/>
  <c r="H1040"/>
  <c r="H1039" s="1"/>
  <c r="K1037"/>
  <c r="K1036" s="1"/>
  <c r="J1037"/>
  <c r="J1036" s="1"/>
  <c r="I1037"/>
  <c r="I1036" s="1"/>
  <c r="H1037"/>
  <c r="H1036" s="1"/>
  <c r="K1034"/>
  <c r="K1033" s="1"/>
  <c r="J1034"/>
  <c r="J1033" s="1"/>
  <c r="I1034"/>
  <c r="I1033" s="1"/>
  <c r="H1034"/>
  <c r="H1033" s="1"/>
  <c r="K1031"/>
  <c r="K1030" s="1"/>
  <c r="J1031"/>
  <c r="J1030" s="1"/>
  <c r="I1031"/>
  <c r="I1030" s="1"/>
  <c r="H1031"/>
  <c r="H1030" s="1"/>
  <c r="K1028"/>
  <c r="K1027" s="1"/>
  <c r="J1028"/>
  <c r="J1027" s="1"/>
  <c r="I1028"/>
  <c r="I1027" s="1"/>
  <c r="H1028"/>
  <c r="H1027" s="1"/>
  <c r="K1025"/>
  <c r="K1024" s="1"/>
  <c r="J1025"/>
  <c r="J1024" s="1"/>
  <c r="I1025"/>
  <c r="I1024" s="1"/>
  <c r="H1025"/>
  <c r="H1024" s="1"/>
  <c r="K1022"/>
  <c r="K1021" s="1"/>
  <c r="J1022"/>
  <c r="J1021" s="1"/>
  <c r="I1022"/>
  <c r="I1021" s="1"/>
  <c r="H1022"/>
  <c r="H1021" s="1"/>
  <c r="K1019"/>
  <c r="K1018" s="1"/>
  <c r="J1019"/>
  <c r="J1018" s="1"/>
  <c r="I1019"/>
  <c r="I1018" s="1"/>
  <c r="H1019"/>
  <c r="H1018" s="1"/>
  <c r="K1016"/>
  <c r="K1015" s="1"/>
  <c r="J1016"/>
  <c r="J1015" s="1"/>
  <c r="I1016"/>
  <c r="I1015" s="1"/>
  <c r="H1016"/>
  <c r="H1015" s="1"/>
  <c r="K1013"/>
  <c r="K1012" s="1"/>
  <c r="J1013"/>
  <c r="J1012" s="1"/>
  <c r="I1013"/>
  <c r="I1012" s="1"/>
  <c r="H1013"/>
  <c r="H1012" s="1"/>
  <c r="K1010"/>
  <c r="J1010"/>
  <c r="J1009" s="1"/>
  <c r="I1010"/>
  <c r="I1009" s="1"/>
  <c r="H1010"/>
  <c r="H1009" s="1"/>
  <c r="K1009"/>
  <c r="K1007"/>
  <c r="K1006" s="1"/>
  <c r="J1007"/>
  <c r="J1006" s="1"/>
  <c r="I1007"/>
  <c r="I1006" s="1"/>
  <c r="H1007"/>
  <c r="H1006" s="1"/>
  <c r="K1004"/>
  <c r="K1003" s="1"/>
  <c r="J1004"/>
  <c r="J1003" s="1"/>
  <c r="I1004"/>
  <c r="I1003" s="1"/>
  <c r="H1004"/>
  <c r="H1003" s="1"/>
  <c r="K1001"/>
  <c r="K1000" s="1"/>
  <c r="J1001"/>
  <c r="J1000" s="1"/>
  <c r="I1001"/>
  <c r="I1000" s="1"/>
  <c r="H1001"/>
  <c r="H1000" s="1"/>
  <c r="K998"/>
  <c r="K997" s="1"/>
  <c r="J998"/>
  <c r="J997" s="1"/>
  <c r="I998"/>
  <c r="I997" s="1"/>
  <c r="H998"/>
  <c r="H997" s="1"/>
  <c r="K995"/>
  <c r="K994" s="1"/>
  <c r="J995"/>
  <c r="J994" s="1"/>
  <c r="I995"/>
  <c r="I994" s="1"/>
  <c r="H995"/>
  <c r="H994" s="1"/>
  <c r="K992"/>
  <c r="K991" s="1"/>
  <c r="J992"/>
  <c r="J991" s="1"/>
  <c r="I992"/>
  <c r="I991" s="1"/>
  <c r="H992"/>
  <c r="H991" s="1"/>
  <c r="K989"/>
  <c r="K988" s="1"/>
  <c r="J989"/>
  <c r="J988" s="1"/>
  <c r="I989"/>
  <c r="I988" s="1"/>
  <c r="H989"/>
  <c r="H988" s="1"/>
  <c r="K986"/>
  <c r="K985" s="1"/>
  <c r="J986"/>
  <c r="J985" s="1"/>
  <c r="I986"/>
  <c r="I985" s="1"/>
  <c r="H986"/>
  <c r="H985" s="1"/>
  <c r="K983"/>
  <c r="K982" s="1"/>
  <c r="J983"/>
  <c r="J982" s="1"/>
  <c r="I983"/>
  <c r="I982" s="1"/>
  <c r="H983"/>
  <c r="H982" s="1"/>
  <c r="K980"/>
  <c r="K979" s="1"/>
  <c r="J980"/>
  <c r="J979" s="1"/>
  <c r="I980"/>
  <c r="I979" s="1"/>
  <c r="H980"/>
  <c r="H979" s="1"/>
  <c r="K977"/>
  <c r="K976" s="1"/>
  <c r="J977"/>
  <c r="J976" s="1"/>
  <c r="I977"/>
  <c r="I976" s="1"/>
  <c r="H977"/>
  <c r="H976" s="1"/>
  <c r="K974"/>
  <c r="K973" s="1"/>
  <c r="J974"/>
  <c r="J973" s="1"/>
  <c r="I974"/>
  <c r="I973" s="1"/>
  <c r="H974"/>
  <c r="H973" s="1"/>
  <c r="K971"/>
  <c r="K970" s="1"/>
  <c r="J971"/>
  <c r="J970" s="1"/>
  <c r="I971"/>
  <c r="I970" s="1"/>
  <c r="H971"/>
  <c r="H970" s="1"/>
  <c r="K968"/>
  <c r="J968"/>
  <c r="I968"/>
  <c r="I967" s="1"/>
  <c r="H968"/>
  <c r="H967" s="1"/>
  <c r="K967"/>
  <c r="J967"/>
  <c r="K965"/>
  <c r="K964" s="1"/>
  <c r="J965"/>
  <c r="J964" s="1"/>
  <c r="I965"/>
  <c r="I964" s="1"/>
  <c r="H965"/>
  <c r="H964" s="1"/>
  <c r="K962"/>
  <c r="K961" s="1"/>
  <c r="J962"/>
  <c r="J961" s="1"/>
  <c r="I962"/>
  <c r="I961" s="1"/>
  <c r="H962"/>
  <c r="H961" s="1"/>
  <c r="I959"/>
  <c r="I958" s="1"/>
  <c r="J959"/>
  <c r="J958" s="1"/>
  <c r="K959"/>
  <c r="K958" s="1"/>
  <c r="H959"/>
  <c r="H958" s="1"/>
  <c r="I1098"/>
  <c r="I1097" s="1"/>
  <c r="I1096" s="1"/>
  <c r="I1095" s="1"/>
  <c r="I1094" s="1"/>
  <c r="J1098"/>
  <c r="J1097" s="1"/>
  <c r="J1096" s="1"/>
  <c r="J1095" s="1"/>
  <c r="J1094" s="1"/>
  <c r="K1098"/>
  <c r="K1097" s="1"/>
  <c r="K1096" s="1"/>
  <c r="K1095" s="1"/>
  <c r="K1094" s="1"/>
  <c r="H1098"/>
  <c r="H1097" s="1"/>
  <c r="H1096" s="1"/>
  <c r="H1095" s="1"/>
  <c r="H1094" s="1"/>
  <c r="I1117"/>
  <c r="I1116" s="1"/>
  <c r="J1117"/>
  <c r="J1116" s="1"/>
  <c r="K1117"/>
  <c r="K1116" s="1"/>
  <c r="H1117"/>
  <c r="H1116" s="1"/>
  <c r="I1120"/>
  <c r="I1119" s="1"/>
  <c r="J1120"/>
  <c r="J1119" s="1"/>
  <c r="K1120"/>
  <c r="K1119" s="1"/>
  <c r="H1120"/>
  <c r="H1119" s="1"/>
  <c r="I1123"/>
  <c r="I1122" s="1"/>
  <c r="J1123"/>
  <c r="J1122" s="1"/>
  <c r="K1123"/>
  <c r="K1122" s="1"/>
  <c r="H1123"/>
  <c r="H1122" s="1"/>
  <c r="I1126"/>
  <c r="J1126"/>
  <c r="K1126"/>
  <c r="H1126"/>
  <c r="I1128"/>
  <c r="J1128"/>
  <c r="K1128"/>
  <c r="H1128"/>
  <c r="I1132"/>
  <c r="I1131" s="1"/>
  <c r="I1130" s="1"/>
  <c r="J1132"/>
  <c r="J1131" s="1"/>
  <c r="J1130" s="1"/>
  <c r="K1132"/>
  <c r="K1131" s="1"/>
  <c r="K1130" s="1"/>
  <c r="H1132"/>
  <c r="H1131" s="1"/>
  <c r="H1130" s="1"/>
  <c r="I1137"/>
  <c r="I1136" s="1"/>
  <c r="I1135" s="1"/>
  <c r="J1137"/>
  <c r="J1136" s="1"/>
  <c r="J1135" s="1"/>
  <c r="K1137"/>
  <c r="K1136" s="1"/>
  <c r="K1135" s="1"/>
  <c r="H1137"/>
  <c r="H1136" s="1"/>
  <c r="H1135" s="1"/>
  <c r="I1141"/>
  <c r="I1140" s="1"/>
  <c r="J1141"/>
  <c r="J1140" s="1"/>
  <c r="K1141"/>
  <c r="K1140" s="1"/>
  <c r="H1141"/>
  <c r="H1140" s="1"/>
  <c r="I1144"/>
  <c r="I1143" s="1"/>
  <c r="J1144"/>
  <c r="J1143" s="1"/>
  <c r="K1144"/>
  <c r="K1143" s="1"/>
  <c r="H1144"/>
  <c r="H1143" s="1"/>
  <c r="I1147"/>
  <c r="I1146" s="1"/>
  <c r="J1147"/>
  <c r="J1146" s="1"/>
  <c r="K1147"/>
  <c r="K1146" s="1"/>
  <c r="H1147"/>
  <c r="H1146" s="1"/>
  <c r="I1150"/>
  <c r="I1149" s="1"/>
  <c r="J1150"/>
  <c r="J1149" s="1"/>
  <c r="K1150"/>
  <c r="K1149" s="1"/>
  <c r="H1150"/>
  <c r="H1149" s="1"/>
  <c r="I1153"/>
  <c r="I1152" s="1"/>
  <c r="J1153"/>
  <c r="J1152" s="1"/>
  <c r="K1153"/>
  <c r="K1152" s="1"/>
  <c r="H1153"/>
  <c r="H1152" s="1"/>
  <c r="I319" l="1"/>
  <c r="Q107"/>
  <c r="Q7" s="1"/>
  <c r="O107"/>
  <c r="O7" s="1"/>
  <c r="P7"/>
  <c r="N7"/>
  <c r="N1226" s="1"/>
  <c r="I147"/>
  <c r="R884"/>
  <c r="R883" s="1"/>
  <c r="X885"/>
  <c r="X884" s="1"/>
  <c r="X883" s="1"/>
  <c r="S884"/>
  <c r="S883" s="1"/>
  <c r="Y885"/>
  <c r="J630"/>
  <c r="I630"/>
  <c r="J1115"/>
  <c r="K630"/>
  <c r="Q376"/>
  <c r="Q319" s="1"/>
  <c r="Q1226" s="1"/>
  <c r="H630"/>
  <c r="K1115"/>
  <c r="K1114" s="1"/>
  <c r="K948"/>
  <c r="K947" s="1"/>
  <c r="K946" s="1"/>
  <c r="K945" s="1"/>
  <c r="K1139"/>
  <c r="K1134" s="1"/>
  <c r="H1125"/>
  <c r="H1115" s="1"/>
  <c r="H1114" s="1"/>
  <c r="I948"/>
  <c r="I947" s="1"/>
  <c r="I946" s="1"/>
  <c r="I945" s="1"/>
  <c r="J948"/>
  <c r="J947" s="1"/>
  <c r="J946" s="1"/>
  <c r="J945" s="1"/>
  <c r="H1139"/>
  <c r="H1134" s="1"/>
  <c r="I1139"/>
  <c r="I1134" s="1"/>
  <c r="I1115"/>
  <c r="I1114" s="1"/>
  <c r="H948"/>
  <c r="H947" s="1"/>
  <c r="H946" s="1"/>
  <c r="H945" s="1"/>
  <c r="P1226"/>
  <c r="O1226"/>
  <c r="J1139"/>
  <c r="J1134" s="1"/>
  <c r="K1060"/>
  <c r="J1060"/>
  <c r="H863"/>
  <c r="H862" s="1"/>
  <c r="H861" s="1"/>
  <c r="H859" s="1"/>
  <c r="I863"/>
  <c r="J863"/>
  <c r="K863"/>
  <c r="I1060"/>
  <c r="H957"/>
  <c r="H956" s="1"/>
  <c r="H955" s="1"/>
  <c r="K957"/>
  <c r="K956" s="1"/>
  <c r="K955" s="1"/>
  <c r="J957"/>
  <c r="J956" s="1"/>
  <c r="J955" s="1"/>
  <c r="I957"/>
  <c r="I956" s="1"/>
  <c r="J1114"/>
  <c r="K1113" l="1"/>
  <c r="K943" s="1"/>
  <c r="I1113"/>
  <c r="I955"/>
  <c r="J1113"/>
  <c r="J943" s="1"/>
  <c r="H1113"/>
  <c r="H943" s="1"/>
  <c r="I1162"/>
  <c r="I1161" s="1"/>
  <c r="J1162"/>
  <c r="J1161" s="1"/>
  <c r="K1162"/>
  <c r="K1161" s="1"/>
  <c r="H1162"/>
  <c r="H1161" s="1"/>
  <c r="H1160" s="1"/>
  <c r="I1166"/>
  <c r="I1165" s="1"/>
  <c r="J1166"/>
  <c r="J1165" s="1"/>
  <c r="K1166"/>
  <c r="K1165" s="1"/>
  <c r="H1166"/>
  <c r="H1165" s="1"/>
  <c r="I1169"/>
  <c r="I1168" s="1"/>
  <c r="J1169"/>
  <c r="J1168" s="1"/>
  <c r="K1169"/>
  <c r="K1168" s="1"/>
  <c r="H1169"/>
  <c r="H1168" s="1"/>
  <c r="I1174"/>
  <c r="I1173" s="1"/>
  <c r="I1172" s="1"/>
  <c r="I1171" s="1"/>
  <c r="J1174"/>
  <c r="J1173" s="1"/>
  <c r="J1172" s="1"/>
  <c r="J1171" s="1"/>
  <c r="K1174"/>
  <c r="K1173" s="1"/>
  <c r="K1172" s="1"/>
  <c r="K1171" s="1"/>
  <c r="H1174"/>
  <c r="H1173" s="1"/>
  <c r="H1172" s="1"/>
  <c r="H1171" s="1"/>
  <c r="I1207"/>
  <c r="I1206" s="1"/>
  <c r="I1205" s="1"/>
  <c r="I1204" s="1"/>
  <c r="I1203" s="1"/>
  <c r="I1201" s="1"/>
  <c r="J1207"/>
  <c r="J1206" s="1"/>
  <c r="J1205" s="1"/>
  <c r="J1204" s="1"/>
  <c r="J1203" s="1"/>
  <c r="J1201" s="1"/>
  <c r="K1207"/>
  <c r="K1206" s="1"/>
  <c r="K1205" s="1"/>
  <c r="K1204" s="1"/>
  <c r="K1203" s="1"/>
  <c r="K1201" s="1"/>
  <c r="H1207"/>
  <c r="H1206" s="1"/>
  <c r="H1205" s="1"/>
  <c r="H1204" s="1"/>
  <c r="H1203" s="1"/>
  <c r="H1201" s="1"/>
  <c r="I1215"/>
  <c r="I1214" s="1"/>
  <c r="J1215"/>
  <c r="J1214" s="1"/>
  <c r="K1215"/>
  <c r="K1214" s="1"/>
  <c r="I1223"/>
  <c r="I1222" s="1"/>
  <c r="I1221" s="1"/>
  <c r="J1223"/>
  <c r="J1222" s="1"/>
  <c r="J1221" s="1"/>
  <c r="K1223"/>
  <c r="K1222" s="1"/>
  <c r="K1221" s="1"/>
  <c r="H1215"/>
  <c r="H1214" s="1"/>
  <c r="H1223"/>
  <c r="H1222" s="1"/>
  <c r="H1221" s="1"/>
  <c r="M1193"/>
  <c r="L1193"/>
  <c r="I1192"/>
  <c r="I1191" s="1"/>
  <c r="J1192"/>
  <c r="J1191" s="1"/>
  <c r="K1192"/>
  <c r="K1191" s="1"/>
  <c r="H1192"/>
  <c r="H1191" s="1"/>
  <c r="K1213" l="1"/>
  <c r="K1212" s="1"/>
  <c r="K1210" s="1"/>
  <c r="J1164"/>
  <c r="J1159" s="1"/>
  <c r="J1158" s="1"/>
  <c r="K1164"/>
  <c r="K1159" s="1"/>
  <c r="K1158" s="1"/>
  <c r="I943"/>
  <c r="J1213"/>
  <c r="J1212" s="1"/>
  <c r="J1210" s="1"/>
  <c r="I1164"/>
  <c r="I1159" s="1"/>
  <c r="I1158" s="1"/>
  <c r="M1192"/>
  <c r="M1191" s="1"/>
  <c r="S1193"/>
  <c r="L1192"/>
  <c r="L1191" s="1"/>
  <c r="R1193"/>
  <c r="H1213"/>
  <c r="H1212" s="1"/>
  <c r="H1210" s="1"/>
  <c r="I1213"/>
  <c r="I1212" s="1"/>
  <c r="I1210" s="1"/>
  <c r="H1164"/>
  <c r="H1159" s="1"/>
  <c r="H1158" s="1"/>
  <c r="R1192" l="1"/>
  <c r="R1191" s="1"/>
  <c r="X1193"/>
  <c r="X1192" s="1"/>
  <c r="X1191" s="1"/>
  <c r="S1192"/>
  <c r="S1191" s="1"/>
  <c r="Y1193"/>
  <c r="Y1192" s="1"/>
  <c r="Y1191" s="1"/>
  <c r="I1195"/>
  <c r="I1194" s="1"/>
  <c r="J1195"/>
  <c r="J1194" s="1"/>
  <c r="K1195"/>
  <c r="K1194" s="1"/>
  <c r="H1195"/>
  <c r="H1194" s="1"/>
  <c r="I1189"/>
  <c r="I1188" s="1"/>
  <c r="J1189"/>
  <c r="J1188" s="1"/>
  <c r="K1189"/>
  <c r="K1188" s="1"/>
  <c r="K1184" s="1"/>
  <c r="H1189"/>
  <c r="H1188"/>
  <c r="I1186"/>
  <c r="I1185" s="1"/>
  <c r="J1186"/>
  <c r="J1185" s="1"/>
  <c r="K1186"/>
  <c r="K1185" s="1"/>
  <c r="H1186"/>
  <c r="H1185" s="1"/>
  <c r="I232"/>
  <c r="J232"/>
  <c r="K232"/>
  <c r="H232"/>
  <c r="I234"/>
  <c r="J234"/>
  <c r="K234"/>
  <c r="H234"/>
  <c r="I236"/>
  <c r="J236"/>
  <c r="K236"/>
  <c r="H236"/>
  <c r="I231" l="1"/>
  <c r="I230" s="1"/>
  <c r="I229" s="1"/>
  <c r="I107" s="1"/>
  <c r="I7" s="1"/>
  <c r="J231"/>
  <c r="J230" s="1"/>
  <c r="J229" s="1"/>
  <c r="J107" s="1"/>
  <c r="J7" s="1"/>
  <c r="H231"/>
  <c r="H230" s="1"/>
  <c r="H229" s="1"/>
  <c r="H107" s="1"/>
  <c r="H7" s="1"/>
  <c r="K231"/>
  <c r="K230" s="1"/>
  <c r="K229" s="1"/>
  <c r="K107" s="1"/>
  <c r="K7" s="1"/>
  <c r="H1184"/>
  <c r="H1183" s="1"/>
  <c r="H1182" s="1"/>
  <c r="H1156" s="1"/>
  <c r="J1184"/>
  <c r="J1183" s="1"/>
  <c r="J1182" s="1"/>
  <c r="J1156" s="1"/>
  <c r="K1183"/>
  <c r="K1182" s="1"/>
  <c r="K1156" s="1"/>
  <c r="K1226" s="1"/>
  <c r="I1184"/>
  <c r="I1183" s="1"/>
  <c r="I1182" s="1"/>
  <c r="I1156" s="1"/>
  <c r="J1226" l="1"/>
  <c r="I1226"/>
  <c r="H1226"/>
  <c r="M14"/>
  <c r="M21"/>
  <c r="M24"/>
  <c r="M27"/>
  <c r="M29"/>
  <c r="M31"/>
  <c r="L31"/>
  <c r="M34"/>
  <c r="M41"/>
  <c r="M43"/>
  <c r="M47"/>
  <c r="M51"/>
  <c r="L51"/>
  <c r="M53"/>
  <c r="L53"/>
  <c r="M56"/>
  <c r="L56"/>
  <c r="M58"/>
  <c r="L58"/>
  <c r="M61"/>
  <c r="L61"/>
  <c r="M64"/>
  <c r="L64"/>
  <c r="M67"/>
  <c r="L67"/>
  <c r="M72"/>
  <c r="L72"/>
  <c r="M77"/>
  <c r="L77"/>
  <c r="M79"/>
  <c r="L79"/>
  <c r="M93"/>
  <c r="M95"/>
  <c r="L95"/>
  <c r="M98"/>
  <c r="L98"/>
  <c r="M105"/>
  <c r="M112"/>
  <c r="M117"/>
  <c r="M121"/>
  <c r="M124"/>
  <c r="L124"/>
  <c r="M128"/>
  <c r="L128"/>
  <c r="M131"/>
  <c r="L131"/>
  <c r="M134"/>
  <c r="L134"/>
  <c r="M146"/>
  <c r="L146"/>
  <c r="M151"/>
  <c r="M153"/>
  <c r="L153"/>
  <c r="M155"/>
  <c r="M158"/>
  <c r="L158"/>
  <c r="M162"/>
  <c r="M164"/>
  <c r="L164"/>
  <c r="M166"/>
  <c r="L166"/>
  <c r="M169"/>
  <c r="M171"/>
  <c r="M174"/>
  <c r="M178"/>
  <c r="L178"/>
  <c r="M181"/>
  <c r="L181"/>
  <c r="M183"/>
  <c r="L183"/>
  <c r="M186"/>
  <c r="L186"/>
  <c r="M188"/>
  <c r="L188"/>
  <c r="M191"/>
  <c r="L191"/>
  <c r="M194"/>
  <c r="L194"/>
  <c r="M196"/>
  <c r="L196"/>
  <c r="M198"/>
  <c r="L198"/>
  <c r="M201"/>
  <c r="L201"/>
  <c r="M203"/>
  <c r="L203"/>
  <c r="M205"/>
  <c r="L205"/>
  <c r="M210"/>
  <c r="L210"/>
  <c r="M215"/>
  <c r="L215"/>
  <c r="M217"/>
  <c r="M228"/>
  <c r="L228"/>
  <c r="M233"/>
  <c r="M235"/>
  <c r="M237"/>
  <c r="L237"/>
  <c r="M242"/>
  <c r="M244"/>
  <c r="M246"/>
  <c r="L246"/>
  <c r="M248"/>
  <c r="L248"/>
  <c r="M249"/>
  <c r="S249" s="1"/>
  <c r="Y249" s="1"/>
  <c r="L249"/>
  <c r="R249" s="1"/>
  <c r="X249" s="1"/>
  <c r="M250"/>
  <c r="S250" s="1"/>
  <c r="Y250" s="1"/>
  <c r="L250"/>
  <c r="R250" s="1"/>
  <c r="X250" s="1"/>
  <c r="M253"/>
  <c r="L253"/>
  <c r="M272"/>
  <c r="M274"/>
  <c r="L274"/>
  <c r="M276"/>
  <c r="L276"/>
  <c r="M283"/>
  <c r="L283"/>
  <c r="M290"/>
  <c r="L290"/>
  <c r="M295"/>
  <c r="L295"/>
  <c r="M300"/>
  <c r="L300"/>
  <c r="M304"/>
  <c r="M306"/>
  <c r="L306"/>
  <c r="M309"/>
  <c r="L309"/>
  <c r="M333"/>
  <c r="M337"/>
  <c r="L337"/>
  <c r="M340"/>
  <c r="L340"/>
  <c r="M343"/>
  <c r="L343"/>
  <c r="M346"/>
  <c r="L346"/>
  <c r="M349"/>
  <c r="L349"/>
  <c r="M357"/>
  <c r="L357"/>
  <c r="M361"/>
  <c r="M364"/>
  <c r="L364"/>
  <c r="M367"/>
  <c r="L367"/>
  <c r="M370"/>
  <c r="L370"/>
  <c r="M374"/>
  <c r="L374"/>
  <c r="M381"/>
  <c r="L381"/>
  <c r="M387"/>
  <c r="L387"/>
  <c r="M392"/>
  <c r="M395"/>
  <c r="M398"/>
  <c r="M400"/>
  <c r="M410"/>
  <c r="S410" s="1"/>
  <c r="M414"/>
  <c r="M416"/>
  <c r="L416"/>
  <c r="M418"/>
  <c r="L418"/>
  <c r="M430"/>
  <c r="M437"/>
  <c r="M441"/>
  <c r="M444"/>
  <c r="L444"/>
  <c r="M449"/>
  <c r="M453"/>
  <c r="M455"/>
  <c r="L455"/>
  <c r="M461"/>
  <c r="L461"/>
  <c r="M466"/>
  <c r="L466"/>
  <c r="M477"/>
  <c r="M486"/>
  <c r="L486"/>
  <c r="M491"/>
  <c r="M496"/>
  <c r="L496"/>
  <c r="M505"/>
  <c r="M514"/>
  <c r="M519"/>
  <c r="L519"/>
  <c r="M524"/>
  <c r="L524"/>
  <c r="M529"/>
  <c r="M536"/>
  <c r="M542"/>
  <c r="L542"/>
  <c r="M547"/>
  <c r="L547"/>
  <c r="M552"/>
  <c r="L552"/>
  <c r="M557"/>
  <c r="S557" s="1"/>
  <c r="Y557" s="1"/>
  <c r="L557"/>
  <c r="M560"/>
  <c r="M562"/>
  <c r="L562"/>
  <c r="M568"/>
  <c r="M572"/>
  <c r="L572"/>
  <c r="M574"/>
  <c r="L574"/>
  <c r="M577"/>
  <c r="L577"/>
  <c r="M582"/>
  <c r="L582"/>
  <c r="M593"/>
  <c r="L593"/>
  <c r="M598"/>
  <c r="M602"/>
  <c r="L602"/>
  <c r="M607"/>
  <c r="L607"/>
  <c r="M612"/>
  <c r="L612"/>
  <c r="M621"/>
  <c r="L621"/>
  <c r="M628"/>
  <c r="M637"/>
  <c r="M638"/>
  <c r="S638" s="1"/>
  <c r="Y638" s="1"/>
  <c r="M642"/>
  <c r="M643"/>
  <c r="S643" s="1"/>
  <c r="Y643" s="1"/>
  <c r="M647"/>
  <c r="M663"/>
  <c r="M666"/>
  <c r="M677"/>
  <c r="L677"/>
  <c r="M684"/>
  <c r="M688"/>
  <c r="L688"/>
  <c r="M691"/>
  <c r="M695"/>
  <c r="L695"/>
  <c r="M717"/>
  <c r="L717"/>
  <c r="M730"/>
  <c r="M734"/>
  <c r="M738"/>
  <c r="L738"/>
  <c r="M746"/>
  <c r="M750"/>
  <c r="M754"/>
  <c r="L754"/>
  <c r="M765"/>
  <c r="M769"/>
  <c r="M780"/>
  <c r="L780"/>
  <c r="M791"/>
  <c r="M798"/>
  <c r="M809"/>
  <c r="L809"/>
  <c r="M819"/>
  <c r="M823"/>
  <c r="L823"/>
  <c r="M833"/>
  <c r="M837"/>
  <c r="M841"/>
  <c r="L841"/>
  <c r="M843"/>
  <c r="L843"/>
  <c r="M845"/>
  <c r="L845"/>
  <c r="M866"/>
  <c r="M869"/>
  <c r="M870"/>
  <c r="S870" s="1"/>
  <c r="Y870" s="1"/>
  <c r="M873"/>
  <c r="M876"/>
  <c r="S876" s="1"/>
  <c r="M877"/>
  <c r="S877" s="1"/>
  <c r="Y877" s="1"/>
  <c r="M880"/>
  <c r="S880" s="1"/>
  <c r="Y880" s="1"/>
  <c r="M881"/>
  <c r="S881" s="1"/>
  <c r="Y881" s="1"/>
  <c r="M888"/>
  <c r="S888" s="1"/>
  <c r="L888"/>
  <c r="R888" s="1"/>
  <c r="X888" s="1"/>
  <c r="M889"/>
  <c r="S889" s="1"/>
  <c r="Y889" s="1"/>
  <c r="L889"/>
  <c r="R889" s="1"/>
  <c r="M892"/>
  <c r="L892"/>
  <c r="M895"/>
  <c r="M896"/>
  <c r="S896" s="1"/>
  <c r="Y896" s="1"/>
  <c r="L896"/>
  <c r="R896" s="1"/>
  <c r="X896" s="1"/>
  <c r="L899"/>
  <c r="M899"/>
  <c r="S899" s="1"/>
  <c r="Y899" s="1"/>
  <c r="M900"/>
  <c r="S900" s="1"/>
  <c r="Y900" s="1"/>
  <c r="L900"/>
  <c r="R900" s="1"/>
  <c r="X900" s="1"/>
  <c r="M915"/>
  <c r="L915"/>
  <c r="R915" s="1"/>
  <c r="X915" s="1"/>
  <c r="M916"/>
  <c r="S916" s="1"/>
  <c r="Y916" s="1"/>
  <c r="L916"/>
  <c r="R916" s="1"/>
  <c r="X916" s="1"/>
  <c r="M919"/>
  <c r="L919"/>
  <c r="M920"/>
  <c r="S920" s="1"/>
  <c r="Y920" s="1"/>
  <c r="L920"/>
  <c r="R920" s="1"/>
  <c r="X920" s="1"/>
  <c r="M928"/>
  <c r="L928"/>
  <c r="M929"/>
  <c r="S929" s="1"/>
  <c r="Y929" s="1"/>
  <c r="L929"/>
  <c r="R929" s="1"/>
  <c r="X929" s="1"/>
  <c r="M941"/>
  <c r="M950"/>
  <c r="M952"/>
  <c r="M960"/>
  <c r="L960"/>
  <c r="M963"/>
  <c r="L963"/>
  <c r="M966"/>
  <c r="L966"/>
  <c r="M969"/>
  <c r="L969"/>
  <c r="M972"/>
  <c r="L972"/>
  <c r="M975"/>
  <c r="L975"/>
  <c r="M978"/>
  <c r="L978"/>
  <c r="M981"/>
  <c r="L981"/>
  <c r="M984"/>
  <c r="L984"/>
  <c r="M987"/>
  <c r="L987"/>
  <c r="M990"/>
  <c r="L990"/>
  <c r="M993"/>
  <c r="L993"/>
  <c r="M996"/>
  <c r="L996"/>
  <c r="M999"/>
  <c r="L999"/>
  <c r="M1002"/>
  <c r="L1002"/>
  <c r="M1005"/>
  <c r="L1005"/>
  <c r="M1008"/>
  <c r="L1008"/>
  <c r="M1011"/>
  <c r="L1011"/>
  <c r="M1014"/>
  <c r="L1014"/>
  <c r="M1017"/>
  <c r="L1017"/>
  <c r="M1020"/>
  <c r="L1020"/>
  <c r="M1023"/>
  <c r="L1023"/>
  <c r="M1026"/>
  <c r="L1026"/>
  <c r="M1029"/>
  <c r="L1029"/>
  <c r="M1032"/>
  <c r="L1032"/>
  <c r="M1035"/>
  <c r="L1035"/>
  <c r="M1038"/>
  <c r="L1038"/>
  <c r="M1041"/>
  <c r="L1041"/>
  <c r="M1044"/>
  <c r="L1044"/>
  <c r="M1047"/>
  <c r="L1047"/>
  <c r="M1050"/>
  <c r="L1050"/>
  <c r="M1053"/>
  <c r="L1053"/>
  <c r="M1056"/>
  <c r="L1056"/>
  <c r="M1059"/>
  <c r="L1059"/>
  <c r="M1063"/>
  <c r="M1070"/>
  <c r="M1099"/>
  <c r="L1099"/>
  <c r="M1118"/>
  <c r="L1118"/>
  <c r="M1121"/>
  <c r="L1121"/>
  <c r="M1124"/>
  <c r="L1124"/>
  <c r="M1127"/>
  <c r="L1127"/>
  <c r="M1129"/>
  <c r="L1129"/>
  <c r="M1133"/>
  <c r="L1133"/>
  <c r="M1138"/>
  <c r="L1138"/>
  <c r="M1142"/>
  <c r="L1142"/>
  <c r="M1145"/>
  <c r="L1145"/>
  <c r="M1148"/>
  <c r="L1148"/>
  <c r="M1151"/>
  <c r="L1151"/>
  <c r="M1154"/>
  <c r="L1154"/>
  <c r="M1163"/>
  <c r="M1167"/>
  <c r="L1167"/>
  <c r="M1170"/>
  <c r="L1170"/>
  <c r="M1175"/>
  <c r="L1175"/>
  <c r="M1187"/>
  <c r="L1187"/>
  <c r="M1190"/>
  <c r="M1196"/>
  <c r="L1196"/>
  <c r="M1208"/>
  <c r="M1216"/>
  <c r="M1224"/>
  <c r="R887" l="1"/>
  <c r="R886" s="1"/>
  <c r="X889"/>
  <c r="X887" s="1"/>
  <c r="X886" s="1"/>
  <c r="S875"/>
  <c r="S874" s="1"/>
  <c r="Y876"/>
  <c r="X914"/>
  <c r="X913" s="1"/>
  <c r="X912" s="1"/>
  <c r="S409"/>
  <c r="S408" s="1"/>
  <c r="S407" s="1"/>
  <c r="Y410"/>
  <c r="S887"/>
  <c r="S886" s="1"/>
  <c r="Y888"/>
  <c r="L1147"/>
  <c r="L1146" s="1"/>
  <c r="R1148"/>
  <c r="L1120"/>
  <c r="L1119" s="1"/>
  <c r="R1121"/>
  <c r="L1098"/>
  <c r="L1097" s="1"/>
  <c r="L1096" s="1"/>
  <c r="L1095" s="1"/>
  <c r="L1094" s="1"/>
  <c r="R1099"/>
  <c r="L1046"/>
  <c r="L1045" s="1"/>
  <c r="R1047"/>
  <c r="L1034"/>
  <c r="L1033" s="1"/>
  <c r="R1035"/>
  <c r="L1028"/>
  <c r="L1027" s="1"/>
  <c r="R1029"/>
  <c r="L1022"/>
  <c r="L1021" s="1"/>
  <c r="R1023"/>
  <c r="L1016"/>
  <c r="L1015" s="1"/>
  <c r="R1017"/>
  <c r="L1010"/>
  <c r="L1009" s="1"/>
  <c r="R1011"/>
  <c r="L1004"/>
  <c r="L1003" s="1"/>
  <c r="R1005"/>
  <c r="L998"/>
  <c r="L997" s="1"/>
  <c r="R999"/>
  <c r="L992"/>
  <c r="L991" s="1"/>
  <c r="R993"/>
  <c r="L986"/>
  <c r="L985" s="1"/>
  <c r="R987"/>
  <c r="L980"/>
  <c r="L979" s="1"/>
  <c r="R981"/>
  <c r="L974"/>
  <c r="L973" s="1"/>
  <c r="R975"/>
  <c r="L968"/>
  <c r="L967" s="1"/>
  <c r="R969"/>
  <c r="L962"/>
  <c r="L961" s="1"/>
  <c r="R963"/>
  <c r="M951"/>
  <c r="S952"/>
  <c r="M872"/>
  <c r="M871" s="1"/>
  <c r="S873"/>
  <c r="L844"/>
  <c r="R845"/>
  <c r="L840"/>
  <c r="R841"/>
  <c r="L822"/>
  <c r="L821" s="1"/>
  <c r="L820" s="1"/>
  <c r="R823"/>
  <c r="M808"/>
  <c r="M807" s="1"/>
  <c r="M806" s="1"/>
  <c r="M801" s="1"/>
  <c r="M800" s="1"/>
  <c r="S809"/>
  <c r="M779"/>
  <c r="M778" s="1"/>
  <c r="M777" s="1"/>
  <c r="S780"/>
  <c r="S754"/>
  <c r="M753"/>
  <c r="M752" s="1"/>
  <c r="M751" s="1"/>
  <c r="S738"/>
  <c r="M737"/>
  <c r="M736" s="1"/>
  <c r="M735" s="1"/>
  <c r="S717"/>
  <c r="M716"/>
  <c r="M715" s="1"/>
  <c r="M714" s="1"/>
  <c r="M713" s="1"/>
  <c r="R688"/>
  <c r="L687"/>
  <c r="L686" s="1"/>
  <c r="S677"/>
  <c r="M676"/>
  <c r="M675" s="1"/>
  <c r="M674" s="1"/>
  <c r="M673" s="1"/>
  <c r="S628"/>
  <c r="M627"/>
  <c r="M626" s="1"/>
  <c r="M625" s="1"/>
  <c r="M624" s="1"/>
  <c r="M623" s="1"/>
  <c r="S612"/>
  <c r="M611"/>
  <c r="M610" s="1"/>
  <c r="M609" s="1"/>
  <c r="M608" s="1"/>
  <c r="S602"/>
  <c r="M601"/>
  <c r="M600" s="1"/>
  <c r="M599" s="1"/>
  <c r="R582"/>
  <c r="L581"/>
  <c r="L580" s="1"/>
  <c r="L579" s="1"/>
  <c r="L578" s="1"/>
  <c r="R574"/>
  <c r="L573"/>
  <c r="S568"/>
  <c r="M567"/>
  <c r="M566" s="1"/>
  <c r="R557"/>
  <c r="L556"/>
  <c r="L555" s="1"/>
  <c r="R547"/>
  <c r="L546"/>
  <c r="L545" s="1"/>
  <c r="L544" s="1"/>
  <c r="L543" s="1"/>
  <c r="S536"/>
  <c r="M535"/>
  <c r="M534" s="1"/>
  <c r="M533" s="1"/>
  <c r="M532" s="1"/>
  <c r="R519"/>
  <c r="L518"/>
  <c r="L517" s="1"/>
  <c r="L516" s="1"/>
  <c r="L515" s="1"/>
  <c r="R496"/>
  <c r="L495"/>
  <c r="L494" s="1"/>
  <c r="L493" s="1"/>
  <c r="L492" s="1"/>
  <c r="S486"/>
  <c r="M485"/>
  <c r="M484" s="1"/>
  <c r="M483" s="1"/>
  <c r="M482" s="1"/>
  <c r="R461"/>
  <c r="L460"/>
  <c r="L459" s="1"/>
  <c r="L458" s="1"/>
  <c r="L457" s="1"/>
  <c r="L456" s="1"/>
  <c r="S453"/>
  <c r="M452"/>
  <c r="S441"/>
  <c r="M440"/>
  <c r="M439" s="1"/>
  <c r="S418"/>
  <c r="M417"/>
  <c r="S392"/>
  <c r="M391"/>
  <c r="M390" s="1"/>
  <c r="S381"/>
  <c r="M380"/>
  <c r="M379" s="1"/>
  <c r="M378" s="1"/>
  <c r="M377" s="1"/>
  <c r="S370"/>
  <c r="M369"/>
  <c r="M368" s="1"/>
  <c r="S364"/>
  <c r="M363"/>
  <c r="M362" s="1"/>
  <c r="R349"/>
  <c r="L348"/>
  <c r="L347" s="1"/>
  <c r="R343"/>
  <c r="L342"/>
  <c r="L341" s="1"/>
  <c r="R337"/>
  <c r="L336"/>
  <c r="L335" s="1"/>
  <c r="L334" s="1"/>
  <c r="S309"/>
  <c r="M307"/>
  <c r="R300"/>
  <c r="L299"/>
  <c r="L298" s="1"/>
  <c r="L297" s="1"/>
  <c r="R290"/>
  <c r="L289"/>
  <c r="L288" s="1"/>
  <c r="L287" s="1"/>
  <c r="L286" s="1"/>
  <c r="R276"/>
  <c r="L275"/>
  <c r="M271"/>
  <c r="S272"/>
  <c r="S248"/>
  <c r="M247"/>
  <c r="S242"/>
  <c r="M241"/>
  <c r="M232"/>
  <c r="S233"/>
  <c r="R215"/>
  <c r="L214"/>
  <c r="R205"/>
  <c r="L204"/>
  <c r="R201"/>
  <c r="L200"/>
  <c r="R196"/>
  <c r="L195"/>
  <c r="R191"/>
  <c r="L190"/>
  <c r="L189" s="1"/>
  <c r="R186"/>
  <c r="L185"/>
  <c r="L180"/>
  <c r="R181"/>
  <c r="S174"/>
  <c r="M172"/>
  <c r="S166"/>
  <c r="M165"/>
  <c r="R158"/>
  <c r="L157"/>
  <c r="L156" s="1"/>
  <c r="S153"/>
  <c r="M152"/>
  <c r="R128"/>
  <c r="L127"/>
  <c r="L126" s="1"/>
  <c r="S121"/>
  <c r="M120"/>
  <c r="M119" s="1"/>
  <c r="R98"/>
  <c r="L96"/>
  <c r="M92"/>
  <c r="S93"/>
  <c r="M76"/>
  <c r="S77"/>
  <c r="M66"/>
  <c r="M65" s="1"/>
  <c r="S67"/>
  <c r="M60"/>
  <c r="M59" s="1"/>
  <c r="S61"/>
  <c r="M55"/>
  <c r="S56"/>
  <c r="M50"/>
  <c r="S51"/>
  <c r="S34"/>
  <c r="M32"/>
  <c r="M26"/>
  <c r="S27"/>
  <c r="M1169"/>
  <c r="M1168" s="1"/>
  <c r="S1170"/>
  <c r="L1132"/>
  <c r="L1131" s="1"/>
  <c r="L1130" s="1"/>
  <c r="R1133"/>
  <c r="L1058"/>
  <c r="L1057" s="1"/>
  <c r="R1059"/>
  <c r="L1186"/>
  <c r="L1185" s="1"/>
  <c r="R1187"/>
  <c r="M1150"/>
  <c r="M1149" s="1"/>
  <c r="S1151"/>
  <c r="M1144"/>
  <c r="M1143" s="1"/>
  <c r="S1145"/>
  <c r="M1137"/>
  <c r="M1136" s="1"/>
  <c r="M1135" s="1"/>
  <c r="S1138"/>
  <c r="M1128"/>
  <c r="S1129"/>
  <c r="M1123"/>
  <c r="M1122" s="1"/>
  <c r="S1124"/>
  <c r="M1117"/>
  <c r="M1116" s="1"/>
  <c r="S1118"/>
  <c r="M1062"/>
  <c r="M1061" s="1"/>
  <c r="S1063"/>
  <c r="M1055"/>
  <c r="M1054" s="1"/>
  <c r="S1056"/>
  <c r="M1049"/>
  <c r="M1048" s="1"/>
  <c r="S1050"/>
  <c r="M1043"/>
  <c r="M1042" s="1"/>
  <c r="S1044"/>
  <c r="M1037"/>
  <c r="M1036" s="1"/>
  <c r="S1038"/>
  <c r="M1031"/>
  <c r="M1030" s="1"/>
  <c r="S1032"/>
  <c r="M1025"/>
  <c r="M1024" s="1"/>
  <c r="S1026"/>
  <c r="M1019"/>
  <c r="M1018" s="1"/>
  <c r="S1020"/>
  <c r="M1013"/>
  <c r="M1012" s="1"/>
  <c r="S1014"/>
  <c r="M1007"/>
  <c r="M1006" s="1"/>
  <c r="S1008"/>
  <c r="M1001"/>
  <c r="M1000" s="1"/>
  <c r="S1002"/>
  <c r="M995"/>
  <c r="M994" s="1"/>
  <c r="S996"/>
  <c r="M989"/>
  <c r="M988" s="1"/>
  <c r="S990"/>
  <c r="M983"/>
  <c r="M982" s="1"/>
  <c r="S984"/>
  <c r="M977"/>
  <c r="M976" s="1"/>
  <c r="S978"/>
  <c r="M971"/>
  <c r="M970" s="1"/>
  <c r="S972"/>
  <c r="M965"/>
  <c r="M964" s="1"/>
  <c r="S966"/>
  <c r="M959"/>
  <c r="M958" s="1"/>
  <c r="S960"/>
  <c r="M891"/>
  <c r="M890" s="1"/>
  <c r="S892"/>
  <c r="M865"/>
  <c r="M864" s="1"/>
  <c r="S866"/>
  <c r="M842"/>
  <c r="S843"/>
  <c r="M832"/>
  <c r="M831" s="1"/>
  <c r="M830" s="1"/>
  <c r="S833"/>
  <c r="L808"/>
  <c r="L807" s="1"/>
  <c r="L806" s="1"/>
  <c r="L801" s="1"/>
  <c r="L800" s="1"/>
  <c r="R809"/>
  <c r="L779"/>
  <c r="L778" s="1"/>
  <c r="L777" s="1"/>
  <c r="R780"/>
  <c r="R754"/>
  <c r="L753"/>
  <c r="L752" s="1"/>
  <c r="L751" s="1"/>
  <c r="R738"/>
  <c r="L737"/>
  <c r="L736" s="1"/>
  <c r="L735" s="1"/>
  <c r="R717"/>
  <c r="L716"/>
  <c r="L715" s="1"/>
  <c r="L714" s="1"/>
  <c r="L713" s="1"/>
  <c r="S691"/>
  <c r="M690"/>
  <c r="M689" s="1"/>
  <c r="R677"/>
  <c r="L676"/>
  <c r="L675" s="1"/>
  <c r="L674" s="1"/>
  <c r="L673" s="1"/>
  <c r="S637"/>
  <c r="M636"/>
  <c r="M635" s="1"/>
  <c r="M634" s="1"/>
  <c r="R612"/>
  <c r="L611"/>
  <c r="L610" s="1"/>
  <c r="L609" s="1"/>
  <c r="L608" s="1"/>
  <c r="R602"/>
  <c r="L601"/>
  <c r="L600" s="1"/>
  <c r="L599" s="1"/>
  <c r="S593"/>
  <c r="M592"/>
  <c r="M591" s="1"/>
  <c r="M590" s="1"/>
  <c r="S577"/>
  <c r="M576"/>
  <c r="M575" s="1"/>
  <c r="S572"/>
  <c r="M571"/>
  <c r="S560"/>
  <c r="M559"/>
  <c r="S552"/>
  <c r="M551"/>
  <c r="M550" s="1"/>
  <c r="M549" s="1"/>
  <c r="M548" s="1"/>
  <c r="S542"/>
  <c r="M541"/>
  <c r="M540" s="1"/>
  <c r="M539" s="1"/>
  <c r="M538" s="1"/>
  <c r="M537" s="1"/>
  <c r="S524"/>
  <c r="M523"/>
  <c r="M522" s="1"/>
  <c r="M521" s="1"/>
  <c r="M520" s="1"/>
  <c r="S505"/>
  <c r="M504"/>
  <c r="M503" s="1"/>
  <c r="M502" s="1"/>
  <c r="M501" s="1"/>
  <c r="R486"/>
  <c r="L485"/>
  <c r="L484" s="1"/>
  <c r="L483" s="1"/>
  <c r="L482" s="1"/>
  <c r="S466"/>
  <c r="M465"/>
  <c r="M464" s="1"/>
  <c r="M463" s="1"/>
  <c r="M462" s="1"/>
  <c r="S455"/>
  <c r="M454"/>
  <c r="S444"/>
  <c r="M443"/>
  <c r="M442" s="1"/>
  <c r="R418"/>
  <c r="L417"/>
  <c r="S414"/>
  <c r="M413"/>
  <c r="S395"/>
  <c r="M394"/>
  <c r="M393" s="1"/>
  <c r="R381"/>
  <c r="L380"/>
  <c r="L379" s="1"/>
  <c r="L378" s="1"/>
  <c r="L377" s="1"/>
  <c r="R370"/>
  <c r="L369"/>
  <c r="L368" s="1"/>
  <c r="R364"/>
  <c r="L363"/>
  <c r="L362" s="1"/>
  <c r="S357"/>
  <c r="M356"/>
  <c r="M355" s="1"/>
  <c r="M354" s="1"/>
  <c r="S346"/>
  <c r="M345"/>
  <c r="M344" s="1"/>
  <c r="S340"/>
  <c r="M339"/>
  <c r="M338" s="1"/>
  <c r="R309"/>
  <c r="L307"/>
  <c r="S304"/>
  <c r="M303"/>
  <c r="S295"/>
  <c r="M294"/>
  <c r="M293" s="1"/>
  <c r="M292" s="1"/>
  <c r="M291" s="1"/>
  <c r="M282"/>
  <c r="M281" s="1"/>
  <c r="M280" s="1"/>
  <c r="M279" s="1"/>
  <c r="M278" s="1"/>
  <c r="S283"/>
  <c r="S274"/>
  <c r="M273"/>
  <c r="R248"/>
  <c r="L247"/>
  <c r="S244"/>
  <c r="M243"/>
  <c r="M234"/>
  <c r="S235"/>
  <c r="S217"/>
  <c r="M216"/>
  <c r="S210"/>
  <c r="M209"/>
  <c r="M202"/>
  <c r="S203"/>
  <c r="S198"/>
  <c r="M197"/>
  <c r="S194"/>
  <c r="M193"/>
  <c r="S188"/>
  <c r="M187"/>
  <c r="S183"/>
  <c r="M182"/>
  <c r="S178"/>
  <c r="M177"/>
  <c r="M176" s="1"/>
  <c r="R166"/>
  <c r="L165"/>
  <c r="S162"/>
  <c r="M161"/>
  <c r="R153"/>
  <c r="L152"/>
  <c r="M145"/>
  <c r="M144" s="1"/>
  <c r="M143" s="1"/>
  <c r="M142" s="1"/>
  <c r="S146"/>
  <c r="S131"/>
  <c r="M130"/>
  <c r="M129" s="1"/>
  <c r="S124"/>
  <c r="M123"/>
  <c r="M122" s="1"/>
  <c r="S105"/>
  <c r="M104"/>
  <c r="M103" s="1"/>
  <c r="M102" s="1"/>
  <c r="M101" s="1"/>
  <c r="M100" s="1"/>
  <c r="S95"/>
  <c r="M94"/>
  <c r="L76"/>
  <c r="R77"/>
  <c r="R67"/>
  <c r="L66"/>
  <c r="L65" s="1"/>
  <c r="R61"/>
  <c r="L60"/>
  <c r="L59" s="1"/>
  <c r="L55"/>
  <c r="R56"/>
  <c r="R51"/>
  <c r="L50"/>
  <c r="M40"/>
  <c r="S41"/>
  <c r="S29"/>
  <c r="M28"/>
  <c r="M13"/>
  <c r="M12" s="1"/>
  <c r="M11" s="1"/>
  <c r="M10" s="1"/>
  <c r="M9" s="1"/>
  <c r="S14"/>
  <c r="M1186"/>
  <c r="M1185" s="1"/>
  <c r="S1187"/>
  <c r="L1141"/>
  <c r="L1140" s="1"/>
  <c r="R1142"/>
  <c r="L1040"/>
  <c r="L1039" s="1"/>
  <c r="R1041"/>
  <c r="M1207"/>
  <c r="M1206" s="1"/>
  <c r="M1205" s="1"/>
  <c r="M1204" s="1"/>
  <c r="M1203" s="1"/>
  <c r="M1201" s="1"/>
  <c r="S1208"/>
  <c r="M1162"/>
  <c r="M1161" s="1"/>
  <c r="M1160" s="1"/>
  <c r="S1163"/>
  <c r="M1174"/>
  <c r="M1173" s="1"/>
  <c r="M1172" s="1"/>
  <c r="M1171" s="1"/>
  <c r="S1175"/>
  <c r="L1150"/>
  <c r="L1149" s="1"/>
  <c r="R1151"/>
  <c r="L1137"/>
  <c r="L1136" s="1"/>
  <c r="L1135" s="1"/>
  <c r="R1138"/>
  <c r="L1123"/>
  <c r="L1122" s="1"/>
  <c r="R1124"/>
  <c r="M1069"/>
  <c r="M1068" s="1"/>
  <c r="M1064" s="1"/>
  <c r="S1070"/>
  <c r="L1049"/>
  <c r="L1048" s="1"/>
  <c r="R1050"/>
  <c r="L1043"/>
  <c r="L1042" s="1"/>
  <c r="R1044"/>
  <c r="L1031"/>
  <c r="L1030" s="1"/>
  <c r="R1032"/>
  <c r="L1025"/>
  <c r="L1024" s="1"/>
  <c r="R1026"/>
  <c r="L1019"/>
  <c r="L1018" s="1"/>
  <c r="R1020"/>
  <c r="L1013"/>
  <c r="L1012" s="1"/>
  <c r="R1014"/>
  <c r="L1007"/>
  <c r="L1006" s="1"/>
  <c r="R1008"/>
  <c r="L1001"/>
  <c r="L1000" s="1"/>
  <c r="R1002"/>
  <c r="L995"/>
  <c r="L994" s="1"/>
  <c r="R996"/>
  <c r="L989"/>
  <c r="L988" s="1"/>
  <c r="R990"/>
  <c r="L983"/>
  <c r="L982" s="1"/>
  <c r="R984"/>
  <c r="L977"/>
  <c r="L976" s="1"/>
  <c r="R978"/>
  <c r="L971"/>
  <c r="L970" s="1"/>
  <c r="R972"/>
  <c r="L965"/>
  <c r="L964" s="1"/>
  <c r="R966"/>
  <c r="L959"/>
  <c r="L958" s="1"/>
  <c r="R960"/>
  <c r="M940"/>
  <c r="M939" s="1"/>
  <c r="M938" s="1"/>
  <c r="M937" s="1"/>
  <c r="M936" s="1"/>
  <c r="S941"/>
  <c r="M927"/>
  <c r="M926" s="1"/>
  <c r="M925" s="1"/>
  <c r="M924" s="1"/>
  <c r="S928"/>
  <c r="M918"/>
  <c r="M917" s="1"/>
  <c r="S919"/>
  <c r="M914"/>
  <c r="M913" s="1"/>
  <c r="M912" s="1"/>
  <c r="S915"/>
  <c r="L898"/>
  <c r="L897" s="1"/>
  <c r="R899"/>
  <c r="L891"/>
  <c r="L890" s="1"/>
  <c r="R892"/>
  <c r="M868"/>
  <c r="M867" s="1"/>
  <c r="S869"/>
  <c r="L842"/>
  <c r="R843"/>
  <c r="M836"/>
  <c r="M835" s="1"/>
  <c r="M834" s="1"/>
  <c r="S837"/>
  <c r="M818"/>
  <c r="M817" s="1"/>
  <c r="M816" s="1"/>
  <c r="S819"/>
  <c r="M790"/>
  <c r="M789" s="1"/>
  <c r="M788" s="1"/>
  <c r="M787" s="1"/>
  <c r="S791"/>
  <c r="M764"/>
  <c r="M763" s="1"/>
  <c r="M762" s="1"/>
  <c r="S765"/>
  <c r="S746"/>
  <c r="M745"/>
  <c r="M744" s="1"/>
  <c r="M743" s="1"/>
  <c r="S730"/>
  <c r="M729"/>
  <c r="M728" s="1"/>
  <c r="M727" s="1"/>
  <c r="S684"/>
  <c r="M683"/>
  <c r="M682" s="1"/>
  <c r="M681" s="1"/>
  <c r="S663"/>
  <c r="M662"/>
  <c r="M661" s="1"/>
  <c r="S621"/>
  <c r="M620"/>
  <c r="M619" s="1"/>
  <c r="M618" s="1"/>
  <c r="M617" s="1"/>
  <c r="M616" s="1"/>
  <c r="M614" s="1"/>
  <c r="S607"/>
  <c r="M606"/>
  <c r="M605" s="1"/>
  <c r="M604" s="1"/>
  <c r="M603" s="1"/>
  <c r="R593"/>
  <c r="L592"/>
  <c r="L591" s="1"/>
  <c r="L590" s="1"/>
  <c r="R577"/>
  <c r="L576"/>
  <c r="L575" s="1"/>
  <c r="R572"/>
  <c r="L571"/>
  <c r="L570" s="1"/>
  <c r="L569" s="1"/>
  <c r="S562"/>
  <c r="M561"/>
  <c r="R552"/>
  <c r="L551"/>
  <c r="L550" s="1"/>
  <c r="L549" s="1"/>
  <c r="L548" s="1"/>
  <c r="R542"/>
  <c r="L541"/>
  <c r="L540" s="1"/>
  <c r="L539" s="1"/>
  <c r="L538" s="1"/>
  <c r="L537" s="1"/>
  <c r="R524"/>
  <c r="L523"/>
  <c r="L522" s="1"/>
  <c r="L521" s="1"/>
  <c r="L520" s="1"/>
  <c r="S514"/>
  <c r="M513"/>
  <c r="M512" s="1"/>
  <c r="M511" s="1"/>
  <c r="M510" s="1"/>
  <c r="S491"/>
  <c r="M490"/>
  <c r="M489" s="1"/>
  <c r="M488" s="1"/>
  <c r="M487" s="1"/>
  <c r="R466"/>
  <c r="L465"/>
  <c r="L464" s="1"/>
  <c r="L463" s="1"/>
  <c r="L462" s="1"/>
  <c r="R455"/>
  <c r="L454"/>
  <c r="R444"/>
  <c r="L443"/>
  <c r="L442" s="1"/>
  <c r="S430"/>
  <c r="M429"/>
  <c r="M428" s="1"/>
  <c r="M427" s="1"/>
  <c r="M426" s="1"/>
  <c r="M425" s="1"/>
  <c r="S416"/>
  <c r="M415"/>
  <c r="S398"/>
  <c r="M397"/>
  <c r="S387"/>
  <c r="M386"/>
  <c r="M385" s="1"/>
  <c r="M384" s="1"/>
  <c r="M383" s="1"/>
  <c r="S374"/>
  <c r="M373"/>
  <c r="M372" s="1"/>
  <c r="M371" s="1"/>
  <c r="S367"/>
  <c r="M366"/>
  <c r="M365" s="1"/>
  <c r="R357"/>
  <c r="L356"/>
  <c r="L355" s="1"/>
  <c r="L354" s="1"/>
  <c r="R346"/>
  <c r="L345"/>
  <c r="L344" s="1"/>
  <c r="R340"/>
  <c r="L339"/>
  <c r="L338" s="1"/>
  <c r="S333"/>
  <c r="M332"/>
  <c r="M331" s="1"/>
  <c r="M330" s="1"/>
  <c r="M305"/>
  <c r="S306"/>
  <c r="R295"/>
  <c r="L294"/>
  <c r="L293" s="1"/>
  <c r="L292" s="1"/>
  <c r="L291" s="1"/>
  <c r="R283"/>
  <c r="L282"/>
  <c r="L281" s="1"/>
  <c r="L280" s="1"/>
  <c r="L279" s="1"/>
  <c r="L278" s="1"/>
  <c r="R274"/>
  <c r="L273"/>
  <c r="S246"/>
  <c r="M245"/>
  <c r="M236"/>
  <c r="S237"/>
  <c r="S228"/>
  <c r="M227"/>
  <c r="M226" s="1"/>
  <c r="M225" s="1"/>
  <c r="M224" s="1"/>
  <c r="R210"/>
  <c r="L209"/>
  <c r="R203"/>
  <c r="L202"/>
  <c r="R198"/>
  <c r="L197"/>
  <c r="L193"/>
  <c r="R194"/>
  <c r="R188"/>
  <c r="L187"/>
  <c r="R183"/>
  <c r="L182"/>
  <c r="R178"/>
  <c r="L177"/>
  <c r="L176" s="1"/>
  <c r="S169"/>
  <c r="M168"/>
  <c r="S164"/>
  <c r="M163"/>
  <c r="S155"/>
  <c r="M154"/>
  <c r="R146"/>
  <c r="L145"/>
  <c r="L144" s="1"/>
  <c r="L143" s="1"/>
  <c r="L142" s="1"/>
  <c r="L130"/>
  <c r="L129" s="1"/>
  <c r="R131"/>
  <c r="L123"/>
  <c r="L122" s="1"/>
  <c r="R124"/>
  <c r="S112"/>
  <c r="M111"/>
  <c r="M110" s="1"/>
  <c r="M109" s="1"/>
  <c r="M108" s="1"/>
  <c r="L94"/>
  <c r="R95"/>
  <c r="S79"/>
  <c r="M78"/>
  <c r="M71"/>
  <c r="M70" s="1"/>
  <c r="S72"/>
  <c r="S64"/>
  <c r="M63"/>
  <c r="M62" s="1"/>
  <c r="M57"/>
  <c r="S58"/>
  <c r="S53"/>
  <c r="M52"/>
  <c r="M30"/>
  <c r="S31"/>
  <c r="M20"/>
  <c r="M19" s="1"/>
  <c r="S21"/>
  <c r="L1153"/>
  <c r="L1152" s="1"/>
  <c r="R1154"/>
  <c r="L1126"/>
  <c r="R1127"/>
  <c r="L1052"/>
  <c r="L1051" s="1"/>
  <c r="R1053"/>
  <c r="L1169"/>
  <c r="L1168" s="1"/>
  <c r="R1170"/>
  <c r="M1215"/>
  <c r="M1214" s="1"/>
  <c r="S1216"/>
  <c r="M1189"/>
  <c r="M1188" s="1"/>
  <c r="S1190"/>
  <c r="M1166"/>
  <c r="M1165" s="1"/>
  <c r="M1164" s="1"/>
  <c r="S1167"/>
  <c r="L1144"/>
  <c r="L1143" s="1"/>
  <c r="R1145"/>
  <c r="L1128"/>
  <c r="R1129"/>
  <c r="L1117"/>
  <c r="L1116" s="1"/>
  <c r="R1118"/>
  <c r="L1055"/>
  <c r="L1054" s="1"/>
  <c r="R1056"/>
  <c r="L1037"/>
  <c r="L1036" s="1"/>
  <c r="R1038"/>
  <c r="M1223"/>
  <c r="M1222" s="1"/>
  <c r="M1221" s="1"/>
  <c r="S1224"/>
  <c r="L1174"/>
  <c r="L1173" s="1"/>
  <c r="L1172" s="1"/>
  <c r="L1171" s="1"/>
  <c r="R1175"/>
  <c r="L1166"/>
  <c r="L1165" s="1"/>
  <c r="L1164" s="1"/>
  <c r="R1167"/>
  <c r="M1153"/>
  <c r="M1152" s="1"/>
  <c r="S1154"/>
  <c r="M1147"/>
  <c r="M1146" s="1"/>
  <c r="S1148"/>
  <c r="M1141"/>
  <c r="M1140" s="1"/>
  <c r="S1142"/>
  <c r="M1132"/>
  <c r="M1131" s="1"/>
  <c r="M1130" s="1"/>
  <c r="S1133"/>
  <c r="M1126"/>
  <c r="S1127"/>
  <c r="M1120"/>
  <c r="M1119" s="1"/>
  <c r="S1121"/>
  <c r="M1098"/>
  <c r="M1097" s="1"/>
  <c r="M1096" s="1"/>
  <c r="M1095" s="1"/>
  <c r="M1094" s="1"/>
  <c r="S1099"/>
  <c r="M1058"/>
  <c r="M1057" s="1"/>
  <c r="S1059"/>
  <c r="M1052"/>
  <c r="M1051" s="1"/>
  <c r="S1053"/>
  <c r="M1046"/>
  <c r="M1045" s="1"/>
  <c r="S1047"/>
  <c r="M1040"/>
  <c r="M1039" s="1"/>
  <c r="S1041"/>
  <c r="M1034"/>
  <c r="M1033" s="1"/>
  <c r="S1035"/>
  <c r="M1028"/>
  <c r="M1027" s="1"/>
  <c r="S1029"/>
  <c r="M1022"/>
  <c r="M1021" s="1"/>
  <c r="S1023"/>
  <c r="M1016"/>
  <c r="M1015" s="1"/>
  <c r="S1017"/>
  <c r="M1010"/>
  <c r="M1009" s="1"/>
  <c r="S1011"/>
  <c r="M1004"/>
  <c r="M1003" s="1"/>
  <c r="S1005"/>
  <c r="M998"/>
  <c r="M997" s="1"/>
  <c r="S999"/>
  <c r="M992"/>
  <c r="M991" s="1"/>
  <c r="S993"/>
  <c r="M986"/>
  <c r="M985" s="1"/>
  <c r="S987"/>
  <c r="M980"/>
  <c r="M979" s="1"/>
  <c r="S981"/>
  <c r="M974"/>
  <c r="M973" s="1"/>
  <c r="S975"/>
  <c r="M968"/>
  <c r="M967" s="1"/>
  <c r="S969"/>
  <c r="M962"/>
  <c r="M961" s="1"/>
  <c r="S963"/>
  <c r="M949"/>
  <c r="S950"/>
  <c r="L927"/>
  <c r="L926" s="1"/>
  <c r="L925" s="1"/>
  <c r="L924" s="1"/>
  <c r="R928"/>
  <c r="L918"/>
  <c r="L917" s="1"/>
  <c r="R919"/>
  <c r="M894"/>
  <c r="M893" s="1"/>
  <c r="S895"/>
  <c r="M844"/>
  <c r="S845"/>
  <c r="M840"/>
  <c r="S841"/>
  <c r="M822"/>
  <c r="M821" s="1"/>
  <c r="M820" s="1"/>
  <c r="S823"/>
  <c r="M797"/>
  <c r="M796" s="1"/>
  <c r="M795" s="1"/>
  <c r="M794" s="1"/>
  <c r="M793" s="1"/>
  <c r="S798"/>
  <c r="S750"/>
  <c r="M749"/>
  <c r="M748" s="1"/>
  <c r="M747" s="1"/>
  <c r="S734"/>
  <c r="M733"/>
  <c r="M732" s="1"/>
  <c r="M731" s="1"/>
  <c r="S688"/>
  <c r="M687"/>
  <c r="M686" s="1"/>
  <c r="M685" s="1"/>
  <c r="S666"/>
  <c r="M665"/>
  <c r="M664" s="1"/>
  <c r="S642"/>
  <c r="M641"/>
  <c r="M640" s="1"/>
  <c r="M639" s="1"/>
  <c r="R621"/>
  <c r="L620"/>
  <c r="L619" s="1"/>
  <c r="L618" s="1"/>
  <c r="L617" s="1"/>
  <c r="L616" s="1"/>
  <c r="R607"/>
  <c r="L606"/>
  <c r="L605" s="1"/>
  <c r="L604" s="1"/>
  <c r="L603" s="1"/>
  <c r="S598"/>
  <c r="M597"/>
  <c r="M596" s="1"/>
  <c r="M595" s="1"/>
  <c r="M594" s="1"/>
  <c r="S582"/>
  <c r="M581"/>
  <c r="M580" s="1"/>
  <c r="M579" s="1"/>
  <c r="M578" s="1"/>
  <c r="S574"/>
  <c r="M573"/>
  <c r="R562"/>
  <c r="L561"/>
  <c r="S547"/>
  <c r="M546"/>
  <c r="M545" s="1"/>
  <c r="M544" s="1"/>
  <c r="M543" s="1"/>
  <c r="S529"/>
  <c r="M528"/>
  <c r="M527" s="1"/>
  <c r="M526" s="1"/>
  <c r="M525" s="1"/>
  <c r="S519"/>
  <c r="M518"/>
  <c r="M517" s="1"/>
  <c r="M516" s="1"/>
  <c r="M515" s="1"/>
  <c r="S496"/>
  <c r="M495"/>
  <c r="M494" s="1"/>
  <c r="M493" s="1"/>
  <c r="M492" s="1"/>
  <c r="S477"/>
  <c r="M476"/>
  <c r="M475" s="1"/>
  <c r="M468" s="1"/>
  <c r="M467" s="1"/>
  <c r="S461"/>
  <c r="M460"/>
  <c r="M459" s="1"/>
  <c r="M458" s="1"/>
  <c r="M457" s="1"/>
  <c r="M456" s="1"/>
  <c r="S449"/>
  <c r="M448"/>
  <c r="M447" s="1"/>
  <c r="M446" s="1"/>
  <c r="S437"/>
  <c r="M436"/>
  <c r="M435" s="1"/>
  <c r="M434" s="1"/>
  <c r="R416"/>
  <c r="L415"/>
  <c r="S400"/>
  <c r="M399"/>
  <c r="R387"/>
  <c r="L386"/>
  <c r="L385" s="1"/>
  <c r="L384" s="1"/>
  <c r="L383" s="1"/>
  <c r="R374"/>
  <c r="L373"/>
  <c r="L372" s="1"/>
  <c r="L371" s="1"/>
  <c r="R367"/>
  <c r="L366"/>
  <c r="L365" s="1"/>
  <c r="S361"/>
  <c r="M360"/>
  <c r="M359" s="1"/>
  <c r="M358" s="1"/>
  <c r="S349"/>
  <c r="M348"/>
  <c r="M347" s="1"/>
  <c r="S343"/>
  <c r="M342"/>
  <c r="M341" s="1"/>
  <c r="M336"/>
  <c r="M335" s="1"/>
  <c r="M334" s="1"/>
  <c r="S337"/>
  <c r="R306"/>
  <c r="L305"/>
  <c r="S300"/>
  <c r="M299"/>
  <c r="M298" s="1"/>
  <c r="M297" s="1"/>
  <c r="M289"/>
  <c r="M288" s="1"/>
  <c r="M287" s="1"/>
  <c r="M286" s="1"/>
  <c r="S290"/>
  <c r="S276"/>
  <c r="M275"/>
  <c r="R246"/>
  <c r="L245"/>
  <c r="L236"/>
  <c r="R237"/>
  <c r="L227"/>
  <c r="L226" s="1"/>
  <c r="L225" s="1"/>
  <c r="L224" s="1"/>
  <c r="R228"/>
  <c r="S215"/>
  <c r="M214"/>
  <c r="M213" s="1"/>
  <c r="M212" s="1"/>
  <c r="M211" s="1"/>
  <c r="S205"/>
  <c r="M204"/>
  <c r="S201"/>
  <c r="M200"/>
  <c r="M195"/>
  <c r="S196"/>
  <c r="M190"/>
  <c r="M189" s="1"/>
  <c r="S191"/>
  <c r="S186"/>
  <c r="M185"/>
  <c r="M184" s="1"/>
  <c r="S181"/>
  <c r="M180"/>
  <c r="M179" s="1"/>
  <c r="S171"/>
  <c r="M170"/>
  <c r="R164"/>
  <c r="L163"/>
  <c r="M157"/>
  <c r="M156" s="1"/>
  <c r="S158"/>
  <c r="S151"/>
  <c r="M150"/>
  <c r="S128"/>
  <c r="M127"/>
  <c r="M126" s="1"/>
  <c r="M116"/>
  <c r="M115" s="1"/>
  <c r="M114" s="1"/>
  <c r="S117"/>
  <c r="M96"/>
  <c r="S98"/>
  <c r="L78"/>
  <c r="R79"/>
  <c r="R72"/>
  <c r="L71"/>
  <c r="L70" s="1"/>
  <c r="R64"/>
  <c r="L63"/>
  <c r="L62" s="1"/>
  <c r="R58"/>
  <c r="L57"/>
  <c r="R53"/>
  <c r="L52"/>
  <c r="M46"/>
  <c r="S47"/>
  <c r="L30"/>
  <c r="R31"/>
  <c r="M23"/>
  <c r="M22" s="1"/>
  <c r="S24"/>
  <c r="R914"/>
  <c r="R913" s="1"/>
  <c r="R912" s="1"/>
  <c r="S898"/>
  <c r="S897" s="1"/>
  <c r="S879"/>
  <c r="S878" s="1"/>
  <c r="S43"/>
  <c r="M42"/>
  <c r="L252"/>
  <c r="L251" s="1"/>
  <c r="R253"/>
  <c r="S253"/>
  <c r="M252"/>
  <c r="M251" s="1"/>
  <c r="S134"/>
  <c r="M133"/>
  <c r="M132" s="1"/>
  <c r="R134"/>
  <c r="L133"/>
  <c r="L132" s="1"/>
  <c r="L125" s="1"/>
  <c r="M768"/>
  <c r="M767" s="1"/>
  <c r="M766" s="1"/>
  <c r="S769"/>
  <c r="S647"/>
  <c r="M646"/>
  <c r="M645" s="1"/>
  <c r="M644" s="1"/>
  <c r="S695"/>
  <c r="M694"/>
  <c r="M693" s="1"/>
  <c r="M692" s="1"/>
  <c r="R695"/>
  <c r="L694"/>
  <c r="L693" s="1"/>
  <c r="L692" s="1"/>
  <c r="M1195"/>
  <c r="M1194" s="1"/>
  <c r="S1196"/>
  <c r="L1195"/>
  <c r="L1194" s="1"/>
  <c r="R1196"/>
  <c r="L887"/>
  <c r="L886" s="1"/>
  <c r="M887"/>
  <c r="M886" s="1"/>
  <c r="M879"/>
  <c r="M878" s="1"/>
  <c r="M875"/>
  <c r="M874" s="1"/>
  <c r="L914"/>
  <c r="L913" s="1"/>
  <c r="L912" s="1"/>
  <c r="M898"/>
  <c r="M897" s="1"/>
  <c r="M1219"/>
  <c r="M1218" s="1"/>
  <c r="M1217" s="1"/>
  <c r="L1219"/>
  <c r="L1218" s="1"/>
  <c r="L1217" s="1"/>
  <c r="M1179"/>
  <c r="M1178" s="1"/>
  <c r="M1177" s="1"/>
  <c r="M1176" s="1"/>
  <c r="L1179"/>
  <c r="L1178" s="1"/>
  <c r="L1177" s="1"/>
  <c r="L1176" s="1"/>
  <c r="M1110"/>
  <c r="M1109" s="1"/>
  <c r="L1110"/>
  <c r="L1109" s="1"/>
  <c r="M1107"/>
  <c r="M1106" s="1"/>
  <c r="L1107"/>
  <c r="L1106" s="1"/>
  <c r="M1085"/>
  <c r="M1084" s="1"/>
  <c r="L1085"/>
  <c r="L1084" s="1"/>
  <c r="M1082"/>
  <c r="M1081" s="1"/>
  <c r="L1082"/>
  <c r="L1081" s="1"/>
  <c r="M1079"/>
  <c r="M1078" s="1"/>
  <c r="L1079"/>
  <c r="L1078" s="1"/>
  <c r="M1076"/>
  <c r="M1075" s="1"/>
  <c r="L1076"/>
  <c r="L1075"/>
  <c r="M1072"/>
  <c r="M1071" s="1"/>
  <c r="L1072"/>
  <c r="L1071" s="1"/>
  <c r="M909"/>
  <c r="M908" s="1"/>
  <c r="L909"/>
  <c r="L908" s="1"/>
  <c r="M906"/>
  <c r="M905" s="1"/>
  <c r="L906"/>
  <c r="L905" s="1"/>
  <c r="M903"/>
  <c r="M902" s="1"/>
  <c r="M901" s="1"/>
  <c r="L903"/>
  <c r="L902" s="1"/>
  <c r="L901" s="1"/>
  <c r="M825"/>
  <c r="M824" s="1"/>
  <c r="L825"/>
  <c r="L824" s="1"/>
  <c r="M785"/>
  <c r="M784" s="1"/>
  <c r="L785"/>
  <c r="L784" s="1"/>
  <c r="M782"/>
  <c r="M781" s="1"/>
  <c r="L782"/>
  <c r="L781" s="1"/>
  <c r="M775"/>
  <c r="M774" s="1"/>
  <c r="L775"/>
  <c r="L774" s="1"/>
  <c r="M772"/>
  <c r="M771" s="1"/>
  <c r="L772"/>
  <c r="L771" s="1"/>
  <c r="M722"/>
  <c r="M721" s="1"/>
  <c r="L722"/>
  <c r="L721" s="1"/>
  <c r="M719"/>
  <c r="M718" s="1"/>
  <c r="L719"/>
  <c r="L718" s="1"/>
  <c r="M711"/>
  <c r="M710" s="1"/>
  <c r="L711"/>
  <c r="L710" s="1"/>
  <c r="M708"/>
  <c r="M707" s="1"/>
  <c r="L708"/>
  <c r="L707" s="1"/>
  <c r="M705"/>
  <c r="M704" s="1"/>
  <c r="L705"/>
  <c r="L704" s="1"/>
  <c r="M701"/>
  <c r="M700" s="1"/>
  <c r="L701"/>
  <c r="L700" s="1"/>
  <c r="M698"/>
  <c r="M697" s="1"/>
  <c r="L698"/>
  <c r="L697" s="1"/>
  <c r="M659"/>
  <c r="M658" s="1"/>
  <c r="M657" s="1"/>
  <c r="L659"/>
  <c r="L658" s="1"/>
  <c r="L657" s="1"/>
  <c r="M654"/>
  <c r="M653" s="1"/>
  <c r="L654"/>
  <c r="L653" s="1"/>
  <c r="M650"/>
  <c r="M649" s="1"/>
  <c r="L650"/>
  <c r="L649" s="1"/>
  <c r="L589"/>
  <c r="L588" s="1"/>
  <c r="L587" s="1"/>
  <c r="L586" s="1"/>
  <c r="L585" s="1"/>
  <c r="M588"/>
  <c r="M587" s="1"/>
  <c r="M586" s="1"/>
  <c r="M585" s="1"/>
  <c r="M506"/>
  <c r="L506"/>
  <c r="L500"/>
  <c r="L499" s="1"/>
  <c r="L498" s="1"/>
  <c r="L497" s="1"/>
  <c r="M499"/>
  <c r="M498" s="1"/>
  <c r="M497" s="1"/>
  <c r="M409"/>
  <c r="M408" s="1"/>
  <c r="M407" s="1"/>
  <c r="M262"/>
  <c r="M261" s="1"/>
  <c r="M260" s="1"/>
  <c r="L262"/>
  <c r="L261" s="1"/>
  <c r="L260" s="1"/>
  <c r="M258"/>
  <c r="M257" s="1"/>
  <c r="L258"/>
  <c r="L257" s="1"/>
  <c r="L256"/>
  <c r="L255" s="1"/>
  <c r="L254" s="1"/>
  <c r="M222"/>
  <c r="L222"/>
  <c r="M220"/>
  <c r="L220"/>
  <c r="M137"/>
  <c r="M136" s="1"/>
  <c r="M135" s="1"/>
  <c r="L137"/>
  <c r="L136" s="1"/>
  <c r="L135" s="1"/>
  <c r="M73"/>
  <c r="L73"/>
  <c r="M68"/>
  <c r="L68"/>
  <c r="M44"/>
  <c r="L44"/>
  <c r="L33"/>
  <c r="M1184" l="1"/>
  <c r="M1183" s="1"/>
  <c r="M1182" s="1"/>
  <c r="M957"/>
  <c r="M956" s="1"/>
  <c r="M1125"/>
  <c r="M1139"/>
  <c r="M1134" s="1"/>
  <c r="M839"/>
  <c r="M838" s="1"/>
  <c r="M829" s="1"/>
  <c r="M828" s="1"/>
  <c r="L1139"/>
  <c r="L1134" s="1"/>
  <c r="L192"/>
  <c r="M633"/>
  <c r="M632" s="1"/>
  <c r="L219"/>
  <c r="L218" s="1"/>
  <c r="M680"/>
  <c r="M679" s="1"/>
  <c r="M125"/>
  <c r="M192"/>
  <c r="M948"/>
  <c r="M947" s="1"/>
  <c r="M946" s="1"/>
  <c r="M945" s="1"/>
  <c r="L1125"/>
  <c r="M1060"/>
  <c r="L839"/>
  <c r="L838" s="1"/>
  <c r="L957"/>
  <c r="L956" s="1"/>
  <c r="M882"/>
  <c r="M149"/>
  <c r="M160"/>
  <c r="M1159"/>
  <c r="M1158" s="1"/>
  <c r="M1156" s="1"/>
  <c r="S1195"/>
  <c r="S1194" s="1"/>
  <c r="Y1196"/>
  <c r="Y1195" s="1"/>
  <c r="Y1194" s="1"/>
  <c r="S768"/>
  <c r="S767" s="1"/>
  <c r="S766" s="1"/>
  <c r="Y769"/>
  <c r="R252"/>
  <c r="R251" s="1"/>
  <c r="X253"/>
  <c r="X252" s="1"/>
  <c r="X251" s="1"/>
  <c r="R57"/>
  <c r="X58"/>
  <c r="X57" s="1"/>
  <c r="R71"/>
  <c r="R70" s="1"/>
  <c r="X72"/>
  <c r="X71" s="1"/>
  <c r="X70" s="1"/>
  <c r="S127"/>
  <c r="S126" s="1"/>
  <c r="Y128"/>
  <c r="Y127" s="1"/>
  <c r="Y126" s="1"/>
  <c r="S170"/>
  <c r="Y171"/>
  <c r="S185"/>
  <c r="Y186"/>
  <c r="Y185" s="1"/>
  <c r="S204"/>
  <c r="Y205"/>
  <c r="Y204" s="1"/>
  <c r="R245"/>
  <c r="X246"/>
  <c r="X245" s="1"/>
  <c r="R305"/>
  <c r="X306"/>
  <c r="X305" s="1"/>
  <c r="S342"/>
  <c r="S341" s="1"/>
  <c r="Y343"/>
  <c r="Y342" s="1"/>
  <c r="Y341" s="1"/>
  <c r="S360"/>
  <c r="S359" s="1"/>
  <c r="Y361"/>
  <c r="R373"/>
  <c r="R372" s="1"/>
  <c r="R371" s="1"/>
  <c r="X374"/>
  <c r="X373" s="1"/>
  <c r="X372" s="1"/>
  <c r="X371" s="1"/>
  <c r="S399"/>
  <c r="Y400"/>
  <c r="Y399" s="1"/>
  <c r="S436"/>
  <c r="S435" s="1"/>
  <c r="S434" s="1"/>
  <c r="Y437"/>
  <c r="S460"/>
  <c r="S459" s="1"/>
  <c r="S458" s="1"/>
  <c r="S457" s="1"/>
  <c r="S456" s="1"/>
  <c r="Y461"/>
  <c r="S495"/>
  <c r="S494" s="1"/>
  <c r="S493" s="1"/>
  <c r="S492" s="1"/>
  <c r="Y496"/>
  <c r="S528"/>
  <c r="S527" s="1"/>
  <c r="S526" s="1"/>
  <c r="S525" s="1"/>
  <c r="Y529"/>
  <c r="R561"/>
  <c r="X562"/>
  <c r="X561" s="1"/>
  <c r="S581"/>
  <c r="S580" s="1"/>
  <c r="S579" s="1"/>
  <c r="S578" s="1"/>
  <c r="Y582"/>
  <c r="R606"/>
  <c r="R605" s="1"/>
  <c r="R604" s="1"/>
  <c r="R603" s="1"/>
  <c r="X607"/>
  <c r="X606" s="1"/>
  <c r="X605" s="1"/>
  <c r="X604" s="1"/>
  <c r="X603" s="1"/>
  <c r="S641"/>
  <c r="S640" s="1"/>
  <c r="S639" s="1"/>
  <c r="Y642"/>
  <c r="S687"/>
  <c r="S686" s="1"/>
  <c r="Y688"/>
  <c r="S749"/>
  <c r="S748" s="1"/>
  <c r="S747" s="1"/>
  <c r="Y750"/>
  <c r="S52"/>
  <c r="Y53"/>
  <c r="Y52" s="1"/>
  <c r="S63"/>
  <c r="S62" s="1"/>
  <c r="Y64"/>
  <c r="Y63" s="1"/>
  <c r="Y62" s="1"/>
  <c r="S78"/>
  <c r="Y79"/>
  <c r="Y78" s="1"/>
  <c r="S111"/>
  <c r="S110" s="1"/>
  <c r="S109" s="1"/>
  <c r="S108" s="1"/>
  <c r="Y112"/>
  <c r="Y111" s="1"/>
  <c r="Y110" s="1"/>
  <c r="Y109" s="1"/>
  <c r="Y108" s="1"/>
  <c r="S154"/>
  <c r="Y155"/>
  <c r="S168"/>
  <c r="Y169"/>
  <c r="R182"/>
  <c r="X183"/>
  <c r="X182" s="1"/>
  <c r="R202"/>
  <c r="X203"/>
  <c r="X202" s="1"/>
  <c r="S227"/>
  <c r="S226" s="1"/>
  <c r="S225" s="1"/>
  <c r="S224" s="1"/>
  <c r="Y228"/>
  <c r="S245"/>
  <c r="Y246"/>
  <c r="R282"/>
  <c r="R281" s="1"/>
  <c r="R280" s="1"/>
  <c r="R279" s="1"/>
  <c r="R278" s="1"/>
  <c r="X283"/>
  <c r="X282" s="1"/>
  <c r="X281" s="1"/>
  <c r="X280" s="1"/>
  <c r="X279" s="1"/>
  <c r="X278" s="1"/>
  <c r="R339"/>
  <c r="R338" s="1"/>
  <c r="X340"/>
  <c r="X339" s="1"/>
  <c r="X338" s="1"/>
  <c r="R356"/>
  <c r="R355" s="1"/>
  <c r="R354" s="1"/>
  <c r="X357"/>
  <c r="X356" s="1"/>
  <c r="X355" s="1"/>
  <c r="X354" s="1"/>
  <c r="S373"/>
  <c r="S372" s="1"/>
  <c r="S371" s="1"/>
  <c r="Y374"/>
  <c r="Y373" s="1"/>
  <c r="Y372" s="1"/>
  <c r="Y371" s="1"/>
  <c r="S397"/>
  <c r="Y398"/>
  <c r="Y397" s="1"/>
  <c r="Y396" s="1"/>
  <c r="S429"/>
  <c r="S428" s="1"/>
  <c r="S427" s="1"/>
  <c r="S426" s="1"/>
  <c r="S425" s="1"/>
  <c r="Y430"/>
  <c r="R454"/>
  <c r="X455"/>
  <c r="X454" s="1"/>
  <c r="S490"/>
  <c r="S489" s="1"/>
  <c r="S488" s="1"/>
  <c r="S487" s="1"/>
  <c r="Y491"/>
  <c r="R523"/>
  <c r="R522" s="1"/>
  <c r="R521" s="1"/>
  <c r="R520" s="1"/>
  <c r="X524"/>
  <c r="X523" s="1"/>
  <c r="X522" s="1"/>
  <c r="X521" s="1"/>
  <c r="X520" s="1"/>
  <c r="R551"/>
  <c r="R550" s="1"/>
  <c r="R549" s="1"/>
  <c r="R548" s="1"/>
  <c r="X552"/>
  <c r="X551" s="1"/>
  <c r="X550" s="1"/>
  <c r="X549" s="1"/>
  <c r="X548" s="1"/>
  <c r="R571"/>
  <c r="X572"/>
  <c r="X571" s="1"/>
  <c r="R592"/>
  <c r="R591" s="1"/>
  <c r="R590" s="1"/>
  <c r="X593"/>
  <c r="X592" s="1"/>
  <c r="X591" s="1"/>
  <c r="X590" s="1"/>
  <c r="S620"/>
  <c r="S619" s="1"/>
  <c r="S618" s="1"/>
  <c r="S617" s="1"/>
  <c r="S616" s="1"/>
  <c r="Y621"/>
  <c r="S683"/>
  <c r="S682" s="1"/>
  <c r="S681" s="1"/>
  <c r="Y684"/>
  <c r="Y683" s="1"/>
  <c r="Y682" s="1"/>
  <c r="Y681" s="1"/>
  <c r="S745"/>
  <c r="S744" s="1"/>
  <c r="S743" s="1"/>
  <c r="Y746"/>
  <c r="Y745" s="1"/>
  <c r="Y744" s="1"/>
  <c r="Y743" s="1"/>
  <c r="R66"/>
  <c r="R65" s="1"/>
  <c r="X67"/>
  <c r="X66" s="1"/>
  <c r="X65" s="1"/>
  <c r="S94"/>
  <c r="Y95"/>
  <c r="S123"/>
  <c r="S122" s="1"/>
  <c r="Y124"/>
  <c r="S161"/>
  <c r="Y162"/>
  <c r="S177"/>
  <c r="S176" s="1"/>
  <c r="Y178"/>
  <c r="Y177" s="1"/>
  <c r="Y176" s="1"/>
  <c r="S187"/>
  <c r="Y188"/>
  <c r="Y187" s="1"/>
  <c r="S197"/>
  <c r="Y198"/>
  <c r="Y197" s="1"/>
  <c r="S209"/>
  <c r="Y210"/>
  <c r="Y209" s="1"/>
  <c r="R247"/>
  <c r="X248"/>
  <c r="X247" s="1"/>
  <c r="S303"/>
  <c r="Y304"/>
  <c r="S339"/>
  <c r="S338" s="1"/>
  <c r="Y340"/>
  <c r="Y339" s="1"/>
  <c r="Y338" s="1"/>
  <c r="S356"/>
  <c r="S355" s="1"/>
  <c r="S354" s="1"/>
  <c r="Y357"/>
  <c r="Y356" s="1"/>
  <c r="Y355" s="1"/>
  <c r="Y354" s="1"/>
  <c r="R369"/>
  <c r="R368" s="1"/>
  <c r="X370"/>
  <c r="X369" s="1"/>
  <c r="X368" s="1"/>
  <c r="S394"/>
  <c r="S393" s="1"/>
  <c r="Y395"/>
  <c r="R417"/>
  <c r="X418"/>
  <c r="X417" s="1"/>
  <c r="S454"/>
  <c r="Y455"/>
  <c r="R485"/>
  <c r="R484" s="1"/>
  <c r="R483" s="1"/>
  <c r="R482" s="1"/>
  <c r="X486"/>
  <c r="X485" s="1"/>
  <c r="X484" s="1"/>
  <c r="X483" s="1"/>
  <c r="X482" s="1"/>
  <c r="S523"/>
  <c r="S522" s="1"/>
  <c r="S521" s="1"/>
  <c r="S520" s="1"/>
  <c r="Y524"/>
  <c r="S551"/>
  <c r="S550" s="1"/>
  <c r="S549" s="1"/>
  <c r="S548" s="1"/>
  <c r="Y552"/>
  <c r="S571"/>
  <c r="Y572"/>
  <c r="Y571" s="1"/>
  <c r="S592"/>
  <c r="S591" s="1"/>
  <c r="S590" s="1"/>
  <c r="Y593"/>
  <c r="R611"/>
  <c r="R610" s="1"/>
  <c r="R609" s="1"/>
  <c r="R608" s="1"/>
  <c r="X612"/>
  <c r="X611" s="1"/>
  <c r="X610" s="1"/>
  <c r="X609" s="1"/>
  <c r="X608" s="1"/>
  <c r="R676"/>
  <c r="R675" s="1"/>
  <c r="R674" s="1"/>
  <c r="R673" s="1"/>
  <c r="X677"/>
  <c r="X676" s="1"/>
  <c r="X675" s="1"/>
  <c r="X674" s="1"/>
  <c r="X673" s="1"/>
  <c r="R716"/>
  <c r="R715" s="1"/>
  <c r="R714" s="1"/>
  <c r="R713" s="1"/>
  <c r="X717"/>
  <c r="X716" s="1"/>
  <c r="X715" s="1"/>
  <c r="X714" s="1"/>
  <c r="X713" s="1"/>
  <c r="R753"/>
  <c r="R752" s="1"/>
  <c r="R751" s="1"/>
  <c r="X754"/>
  <c r="X753" s="1"/>
  <c r="X752" s="1"/>
  <c r="X751" s="1"/>
  <c r="S32"/>
  <c r="Y34"/>
  <c r="S120"/>
  <c r="S119" s="1"/>
  <c r="Y121"/>
  <c r="S152"/>
  <c r="Y153"/>
  <c r="S165"/>
  <c r="Y166"/>
  <c r="R190"/>
  <c r="R189" s="1"/>
  <c r="X191"/>
  <c r="X190" s="1"/>
  <c r="X189" s="1"/>
  <c r="R200"/>
  <c r="X201"/>
  <c r="X200" s="1"/>
  <c r="R214"/>
  <c r="X215"/>
  <c r="X214" s="1"/>
  <c r="S241"/>
  <c r="Y242"/>
  <c r="Y241" s="1"/>
  <c r="R289"/>
  <c r="R288" s="1"/>
  <c r="R287" s="1"/>
  <c r="R286" s="1"/>
  <c r="X290"/>
  <c r="X289" s="1"/>
  <c r="X288" s="1"/>
  <c r="X287" s="1"/>
  <c r="X286" s="1"/>
  <c r="S307"/>
  <c r="Y309"/>
  <c r="R342"/>
  <c r="R341" s="1"/>
  <c r="X343"/>
  <c r="X342" s="1"/>
  <c r="X341" s="1"/>
  <c r="S363"/>
  <c r="S362" s="1"/>
  <c r="Y364"/>
  <c r="S380"/>
  <c r="S379" s="1"/>
  <c r="S378" s="1"/>
  <c r="S377" s="1"/>
  <c r="Y381"/>
  <c r="Y380" s="1"/>
  <c r="Y379" s="1"/>
  <c r="Y378" s="1"/>
  <c r="Y377" s="1"/>
  <c r="S417"/>
  <c r="Y418"/>
  <c r="S452"/>
  <c r="S451" s="1"/>
  <c r="S450" s="1"/>
  <c r="Y453"/>
  <c r="S485"/>
  <c r="S484" s="1"/>
  <c r="S483" s="1"/>
  <c r="S482" s="1"/>
  <c r="Y486"/>
  <c r="Y485" s="1"/>
  <c r="Y484" s="1"/>
  <c r="Y483" s="1"/>
  <c r="Y482" s="1"/>
  <c r="R518"/>
  <c r="R517" s="1"/>
  <c r="R516" s="1"/>
  <c r="R515" s="1"/>
  <c r="X519"/>
  <c r="X518" s="1"/>
  <c r="X517" s="1"/>
  <c r="X516" s="1"/>
  <c r="X515" s="1"/>
  <c r="R546"/>
  <c r="R545" s="1"/>
  <c r="R544" s="1"/>
  <c r="R543" s="1"/>
  <c r="X547"/>
  <c r="X546" s="1"/>
  <c r="X545" s="1"/>
  <c r="X544" s="1"/>
  <c r="X543" s="1"/>
  <c r="S567"/>
  <c r="S566" s="1"/>
  <c r="Y568"/>
  <c r="Y567" s="1"/>
  <c r="Y566" s="1"/>
  <c r="R581"/>
  <c r="R580" s="1"/>
  <c r="R579" s="1"/>
  <c r="R578" s="1"/>
  <c r="X582"/>
  <c r="X581" s="1"/>
  <c r="X580" s="1"/>
  <c r="X579" s="1"/>
  <c r="X578" s="1"/>
  <c r="S611"/>
  <c r="S610" s="1"/>
  <c r="S609" s="1"/>
  <c r="S608" s="1"/>
  <c r="Y612"/>
  <c r="S676"/>
  <c r="S675" s="1"/>
  <c r="S674" s="1"/>
  <c r="S673" s="1"/>
  <c r="Y677"/>
  <c r="S716"/>
  <c r="S715" s="1"/>
  <c r="S714" s="1"/>
  <c r="S713" s="1"/>
  <c r="Y717"/>
  <c r="S753"/>
  <c r="S752" s="1"/>
  <c r="S751" s="1"/>
  <c r="Y754"/>
  <c r="Y753" s="1"/>
  <c r="Y752" s="1"/>
  <c r="Y751" s="1"/>
  <c r="R694"/>
  <c r="R693" s="1"/>
  <c r="R692" s="1"/>
  <c r="X695"/>
  <c r="X694" s="1"/>
  <c r="X693" s="1"/>
  <c r="X692" s="1"/>
  <c r="S646"/>
  <c r="S645" s="1"/>
  <c r="S644" s="1"/>
  <c r="Y647"/>
  <c r="R133"/>
  <c r="R132" s="1"/>
  <c r="X134"/>
  <c r="X133" s="1"/>
  <c r="X132" s="1"/>
  <c r="S252"/>
  <c r="S251" s="1"/>
  <c r="Y253"/>
  <c r="S42"/>
  <c r="Y43"/>
  <c r="S23"/>
  <c r="S22" s="1"/>
  <c r="Y24"/>
  <c r="S46"/>
  <c r="Y47"/>
  <c r="S96"/>
  <c r="Y98"/>
  <c r="S157"/>
  <c r="S156" s="1"/>
  <c r="Y158"/>
  <c r="S195"/>
  <c r="Y196"/>
  <c r="Y195" s="1"/>
  <c r="R227"/>
  <c r="R226" s="1"/>
  <c r="R225" s="1"/>
  <c r="R224" s="1"/>
  <c r="X228"/>
  <c r="X227" s="1"/>
  <c r="X226" s="1"/>
  <c r="X225" s="1"/>
  <c r="X224" s="1"/>
  <c r="S289"/>
  <c r="S288" s="1"/>
  <c r="S287" s="1"/>
  <c r="S286" s="1"/>
  <c r="Y290"/>
  <c r="S822"/>
  <c r="S821" s="1"/>
  <c r="S820" s="1"/>
  <c r="Y823"/>
  <c r="S844"/>
  <c r="Y845"/>
  <c r="R918"/>
  <c r="R917" s="1"/>
  <c r="X919"/>
  <c r="X918" s="1"/>
  <c r="X917" s="1"/>
  <c r="S949"/>
  <c r="Y950"/>
  <c r="S968"/>
  <c r="S967" s="1"/>
  <c r="Y969"/>
  <c r="S980"/>
  <c r="S979" s="1"/>
  <c r="Y981"/>
  <c r="S992"/>
  <c r="S991" s="1"/>
  <c r="Y993"/>
  <c r="S1004"/>
  <c r="S1003" s="1"/>
  <c r="Y1005"/>
  <c r="S1016"/>
  <c r="S1015" s="1"/>
  <c r="Y1017"/>
  <c r="S1028"/>
  <c r="S1027" s="1"/>
  <c r="Y1029"/>
  <c r="S1040"/>
  <c r="S1039" s="1"/>
  <c r="Y1041"/>
  <c r="S1052"/>
  <c r="S1051" s="1"/>
  <c r="Y1053"/>
  <c r="S1098"/>
  <c r="S1097" s="1"/>
  <c r="S1096" s="1"/>
  <c r="S1095" s="1"/>
  <c r="S1094" s="1"/>
  <c r="Y1099"/>
  <c r="S1126"/>
  <c r="Y1127"/>
  <c r="S1141"/>
  <c r="S1140" s="1"/>
  <c r="Y1142"/>
  <c r="S1153"/>
  <c r="S1152" s="1"/>
  <c r="Y1154"/>
  <c r="R1174"/>
  <c r="R1173" s="1"/>
  <c r="R1172" s="1"/>
  <c r="R1171" s="1"/>
  <c r="X1175"/>
  <c r="X1174" s="1"/>
  <c r="X1173" s="1"/>
  <c r="X1172" s="1"/>
  <c r="X1171" s="1"/>
  <c r="R1037"/>
  <c r="R1036" s="1"/>
  <c r="X1038"/>
  <c r="X1037" s="1"/>
  <c r="X1036" s="1"/>
  <c r="R1117"/>
  <c r="R1116" s="1"/>
  <c r="X1118"/>
  <c r="X1117" s="1"/>
  <c r="X1116" s="1"/>
  <c r="R1144"/>
  <c r="R1143" s="1"/>
  <c r="X1145"/>
  <c r="X1144" s="1"/>
  <c r="X1143" s="1"/>
  <c r="S1189"/>
  <c r="S1188" s="1"/>
  <c r="Y1190"/>
  <c r="R1169"/>
  <c r="R1168" s="1"/>
  <c r="X1170"/>
  <c r="X1169" s="1"/>
  <c r="X1168" s="1"/>
  <c r="R1126"/>
  <c r="X1127"/>
  <c r="X1126" s="1"/>
  <c r="S20"/>
  <c r="S19" s="1"/>
  <c r="Y21"/>
  <c r="R130"/>
  <c r="R129" s="1"/>
  <c r="X131"/>
  <c r="X130" s="1"/>
  <c r="X129" s="1"/>
  <c r="R193"/>
  <c r="X194"/>
  <c r="X193" s="1"/>
  <c r="S305"/>
  <c r="Y306"/>
  <c r="S790"/>
  <c r="S789" s="1"/>
  <c r="S788" s="1"/>
  <c r="S787" s="1"/>
  <c r="Y791"/>
  <c r="S836"/>
  <c r="S835" s="1"/>
  <c r="S834" s="1"/>
  <c r="Y837"/>
  <c r="S868"/>
  <c r="S867" s="1"/>
  <c r="Y869"/>
  <c r="R898"/>
  <c r="R897" s="1"/>
  <c r="X899"/>
  <c r="X898" s="1"/>
  <c r="X897" s="1"/>
  <c r="S918"/>
  <c r="S917" s="1"/>
  <c r="Y919"/>
  <c r="Y918" s="1"/>
  <c r="Y917" s="1"/>
  <c r="S940"/>
  <c r="S939" s="1"/>
  <c r="S938" s="1"/>
  <c r="S937" s="1"/>
  <c r="S936" s="1"/>
  <c r="Y941"/>
  <c r="R965"/>
  <c r="R964" s="1"/>
  <c r="X966"/>
  <c r="X965" s="1"/>
  <c r="X964" s="1"/>
  <c r="R977"/>
  <c r="R976" s="1"/>
  <c r="X978"/>
  <c r="X977" s="1"/>
  <c r="X976" s="1"/>
  <c r="R989"/>
  <c r="R988" s="1"/>
  <c r="X990"/>
  <c r="X989" s="1"/>
  <c r="X988" s="1"/>
  <c r="R1001"/>
  <c r="R1000" s="1"/>
  <c r="X1002"/>
  <c r="X1001" s="1"/>
  <c r="X1000" s="1"/>
  <c r="R1013"/>
  <c r="R1012" s="1"/>
  <c r="X1014"/>
  <c r="X1013" s="1"/>
  <c r="X1012" s="1"/>
  <c r="R1025"/>
  <c r="R1024" s="1"/>
  <c r="X1026"/>
  <c r="X1025" s="1"/>
  <c r="X1024" s="1"/>
  <c r="R1043"/>
  <c r="R1042" s="1"/>
  <c r="X1044"/>
  <c r="X1043" s="1"/>
  <c r="X1042" s="1"/>
  <c r="S1069"/>
  <c r="S1068" s="1"/>
  <c r="S1064" s="1"/>
  <c r="Y1070"/>
  <c r="R1137"/>
  <c r="R1136" s="1"/>
  <c r="R1135" s="1"/>
  <c r="X1138"/>
  <c r="X1137" s="1"/>
  <c r="X1136" s="1"/>
  <c r="X1135" s="1"/>
  <c r="S1174"/>
  <c r="S1173" s="1"/>
  <c r="S1172" s="1"/>
  <c r="S1171" s="1"/>
  <c r="Y1175"/>
  <c r="S1207"/>
  <c r="S1206" s="1"/>
  <c r="S1205" s="1"/>
  <c r="S1204" s="1"/>
  <c r="S1203" s="1"/>
  <c r="S1201" s="1"/>
  <c r="Y1208"/>
  <c r="R1141"/>
  <c r="R1140" s="1"/>
  <c r="X1142"/>
  <c r="X1141" s="1"/>
  <c r="X1140" s="1"/>
  <c r="S13"/>
  <c r="S12" s="1"/>
  <c r="S11" s="1"/>
  <c r="S10" s="1"/>
  <c r="S9" s="1"/>
  <c r="Y14"/>
  <c r="Y13" s="1"/>
  <c r="Y12" s="1"/>
  <c r="Y11" s="1"/>
  <c r="Y10" s="1"/>
  <c r="Y9" s="1"/>
  <c r="S40"/>
  <c r="S39" s="1"/>
  <c r="S38" s="1"/>
  <c r="Y41"/>
  <c r="Y40" s="1"/>
  <c r="Y39" s="1"/>
  <c r="Y38" s="1"/>
  <c r="R55"/>
  <c r="X56"/>
  <c r="X55" s="1"/>
  <c r="S145"/>
  <c r="S144" s="1"/>
  <c r="S143" s="1"/>
  <c r="S142" s="1"/>
  <c r="Y146"/>
  <c r="S234"/>
  <c r="Y235"/>
  <c r="S282"/>
  <c r="S281" s="1"/>
  <c r="S280" s="1"/>
  <c r="S279" s="1"/>
  <c r="S278" s="1"/>
  <c r="Y283"/>
  <c r="R808"/>
  <c r="R807" s="1"/>
  <c r="R806" s="1"/>
  <c r="R801" s="1"/>
  <c r="R800" s="1"/>
  <c r="X809"/>
  <c r="X808" s="1"/>
  <c r="X807" s="1"/>
  <c r="X806" s="1"/>
  <c r="X801" s="1"/>
  <c r="X800" s="1"/>
  <c r="S842"/>
  <c r="Y843"/>
  <c r="S891"/>
  <c r="S890" s="1"/>
  <c r="Y892"/>
  <c r="S965"/>
  <c r="S964" s="1"/>
  <c r="Y966"/>
  <c r="S977"/>
  <c r="S976" s="1"/>
  <c r="Y978"/>
  <c r="S989"/>
  <c r="S988" s="1"/>
  <c r="Y990"/>
  <c r="S1001"/>
  <c r="S1000" s="1"/>
  <c r="Y1002"/>
  <c r="S1013"/>
  <c r="S1012" s="1"/>
  <c r="Y1014"/>
  <c r="S1025"/>
  <c r="S1024" s="1"/>
  <c r="Y1026"/>
  <c r="S1037"/>
  <c r="S1036" s="1"/>
  <c r="Y1038"/>
  <c r="S1049"/>
  <c r="S1048" s="1"/>
  <c r="Y1050"/>
  <c r="S1062"/>
  <c r="S1061" s="1"/>
  <c r="Y1063"/>
  <c r="S1123"/>
  <c r="S1122" s="1"/>
  <c r="Y1124"/>
  <c r="S1137"/>
  <c r="S1136" s="1"/>
  <c r="S1135" s="1"/>
  <c r="Y1138"/>
  <c r="S1150"/>
  <c r="S1149" s="1"/>
  <c r="Y1151"/>
  <c r="R1058"/>
  <c r="R1057" s="1"/>
  <c r="X1059"/>
  <c r="X1058" s="1"/>
  <c r="X1057" s="1"/>
  <c r="S1169"/>
  <c r="S1168" s="1"/>
  <c r="Y1170"/>
  <c r="S55"/>
  <c r="Y56"/>
  <c r="Y55" s="1"/>
  <c r="S66"/>
  <c r="S65" s="1"/>
  <c r="Y67"/>
  <c r="Y66" s="1"/>
  <c r="Y65" s="1"/>
  <c r="S92"/>
  <c r="S91" s="1"/>
  <c r="S90" s="1"/>
  <c r="S89" s="1"/>
  <c r="S88" s="1"/>
  <c r="Y93"/>
  <c r="R180"/>
  <c r="R179" s="1"/>
  <c r="X181"/>
  <c r="X180" s="1"/>
  <c r="S271"/>
  <c r="Y272"/>
  <c r="Y271" s="1"/>
  <c r="S808"/>
  <c r="S807" s="1"/>
  <c r="S806" s="1"/>
  <c r="S801" s="1"/>
  <c r="S800" s="1"/>
  <c r="Y809"/>
  <c r="Y808" s="1"/>
  <c r="Y807" s="1"/>
  <c r="Y806" s="1"/>
  <c r="Y801" s="1"/>
  <c r="Y800" s="1"/>
  <c r="R840"/>
  <c r="X841"/>
  <c r="X840" s="1"/>
  <c r="S872"/>
  <c r="S871" s="1"/>
  <c r="Y873"/>
  <c r="R962"/>
  <c r="R961" s="1"/>
  <c r="X963"/>
  <c r="X962" s="1"/>
  <c r="X961" s="1"/>
  <c r="R974"/>
  <c r="R973" s="1"/>
  <c r="X975"/>
  <c r="X974" s="1"/>
  <c r="X973" s="1"/>
  <c r="R986"/>
  <c r="R985" s="1"/>
  <c r="X987"/>
  <c r="X986" s="1"/>
  <c r="X985" s="1"/>
  <c r="R998"/>
  <c r="R997" s="1"/>
  <c r="X999"/>
  <c r="X998" s="1"/>
  <c r="X997" s="1"/>
  <c r="R1010"/>
  <c r="R1009" s="1"/>
  <c r="X1011"/>
  <c r="X1010" s="1"/>
  <c r="X1009" s="1"/>
  <c r="R1022"/>
  <c r="R1021" s="1"/>
  <c r="X1023"/>
  <c r="X1022" s="1"/>
  <c r="X1021" s="1"/>
  <c r="R1034"/>
  <c r="R1033" s="1"/>
  <c r="X1035"/>
  <c r="X1034" s="1"/>
  <c r="X1033" s="1"/>
  <c r="R1098"/>
  <c r="R1097" s="1"/>
  <c r="R1096" s="1"/>
  <c r="R1095" s="1"/>
  <c r="R1094" s="1"/>
  <c r="X1099"/>
  <c r="R1147"/>
  <c r="R1146" s="1"/>
  <c r="X1148"/>
  <c r="X1147" s="1"/>
  <c r="X1146" s="1"/>
  <c r="M863"/>
  <c r="R1195"/>
  <c r="R1194" s="1"/>
  <c r="X1196"/>
  <c r="X1195" s="1"/>
  <c r="X1194" s="1"/>
  <c r="R52"/>
  <c r="X53"/>
  <c r="X52" s="1"/>
  <c r="R63"/>
  <c r="R62" s="1"/>
  <c r="X64"/>
  <c r="X63" s="1"/>
  <c r="X62" s="1"/>
  <c r="S150"/>
  <c r="Y151"/>
  <c r="Y150" s="1"/>
  <c r="R163"/>
  <c r="X164"/>
  <c r="X163" s="1"/>
  <c r="S180"/>
  <c r="Y181"/>
  <c r="Y180" s="1"/>
  <c r="S200"/>
  <c r="Y201"/>
  <c r="Y200" s="1"/>
  <c r="S214"/>
  <c r="Y215"/>
  <c r="S275"/>
  <c r="Y276"/>
  <c r="S299"/>
  <c r="S298" s="1"/>
  <c r="S297" s="1"/>
  <c r="Y300"/>
  <c r="Y299" s="1"/>
  <c r="Y298" s="1"/>
  <c r="Y297" s="1"/>
  <c r="S348"/>
  <c r="S347" s="1"/>
  <c r="Y349"/>
  <c r="Y348" s="1"/>
  <c r="Y347" s="1"/>
  <c r="R366"/>
  <c r="R365" s="1"/>
  <c r="X367"/>
  <c r="X366" s="1"/>
  <c r="X365" s="1"/>
  <c r="R386"/>
  <c r="R385" s="1"/>
  <c r="R384" s="1"/>
  <c r="R383" s="1"/>
  <c r="X387"/>
  <c r="X386" s="1"/>
  <c r="X385" s="1"/>
  <c r="X384" s="1"/>
  <c r="X383" s="1"/>
  <c r="R415"/>
  <c r="X416"/>
  <c r="X415" s="1"/>
  <c r="S448"/>
  <c r="S447" s="1"/>
  <c r="S446" s="1"/>
  <c r="Y449"/>
  <c r="S476"/>
  <c r="S475" s="1"/>
  <c r="S468" s="1"/>
  <c r="S467" s="1"/>
  <c r="Y477"/>
  <c r="S518"/>
  <c r="S517" s="1"/>
  <c r="S516" s="1"/>
  <c r="S515" s="1"/>
  <c r="Y519"/>
  <c r="S546"/>
  <c r="S545" s="1"/>
  <c r="S544" s="1"/>
  <c r="S543" s="1"/>
  <c r="Y547"/>
  <c r="S573"/>
  <c r="Y574"/>
  <c r="S597"/>
  <c r="S596" s="1"/>
  <c r="S595" s="1"/>
  <c r="Y598"/>
  <c r="R620"/>
  <c r="R619" s="1"/>
  <c r="R618" s="1"/>
  <c r="R617" s="1"/>
  <c r="R616" s="1"/>
  <c r="X621"/>
  <c r="X620" s="1"/>
  <c r="X619" s="1"/>
  <c r="X618" s="1"/>
  <c r="X617" s="1"/>
  <c r="X616" s="1"/>
  <c r="S665"/>
  <c r="S664" s="1"/>
  <c r="Y666"/>
  <c r="Y665" s="1"/>
  <c r="Y664" s="1"/>
  <c r="S733"/>
  <c r="S732" s="1"/>
  <c r="S731" s="1"/>
  <c r="Y734"/>
  <c r="R145"/>
  <c r="R144" s="1"/>
  <c r="R143" s="1"/>
  <c r="R142" s="1"/>
  <c r="X146"/>
  <c r="X145" s="1"/>
  <c r="X144" s="1"/>
  <c r="X143" s="1"/>
  <c r="X142" s="1"/>
  <c r="S163"/>
  <c r="Y164"/>
  <c r="R177"/>
  <c r="R176" s="1"/>
  <c r="X178"/>
  <c r="X177" s="1"/>
  <c r="X176" s="1"/>
  <c r="R187"/>
  <c r="X188"/>
  <c r="X187" s="1"/>
  <c r="R197"/>
  <c r="X198"/>
  <c r="X197" s="1"/>
  <c r="R209"/>
  <c r="X210"/>
  <c r="X209" s="1"/>
  <c r="R273"/>
  <c r="X274"/>
  <c r="X273" s="1"/>
  <c r="R294"/>
  <c r="R293" s="1"/>
  <c r="R292" s="1"/>
  <c r="R291" s="1"/>
  <c r="X295"/>
  <c r="X294" s="1"/>
  <c r="X293" s="1"/>
  <c r="X292" s="1"/>
  <c r="X291" s="1"/>
  <c r="S332"/>
  <c r="S331" s="1"/>
  <c r="S330" s="1"/>
  <c r="Y333"/>
  <c r="Y332" s="1"/>
  <c r="Y331" s="1"/>
  <c r="Y330" s="1"/>
  <c r="R345"/>
  <c r="R344" s="1"/>
  <c r="X346"/>
  <c r="X345" s="1"/>
  <c r="X344" s="1"/>
  <c r="S366"/>
  <c r="S365" s="1"/>
  <c r="Y367"/>
  <c r="S386"/>
  <c r="S385" s="1"/>
  <c r="S384" s="1"/>
  <c r="S383" s="1"/>
  <c r="Y387"/>
  <c r="Y386" s="1"/>
  <c r="Y385" s="1"/>
  <c r="Y384" s="1"/>
  <c r="Y383" s="1"/>
  <c r="S415"/>
  <c r="Y416"/>
  <c r="R443"/>
  <c r="R442" s="1"/>
  <c r="X444"/>
  <c r="X443" s="1"/>
  <c r="X442" s="1"/>
  <c r="R465"/>
  <c r="R464" s="1"/>
  <c r="R463" s="1"/>
  <c r="R462" s="1"/>
  <c r="X466"/>
  <c r="X465" s="1"/>
  <c r="X464" s="1"/>
  <c r="X463" s="1"/>
  <c r="X462" s="1"/>
  <c r="S513"/>
  <c r="S512" s="1"/>
  <c r="S511" s="1"/>
  <c r="S510" s="1"/>
  <c r="Y514"/>
  <c r="R541"/>
  <c r="R540" s="1"/>
  <c r="R539" s="1"/>
  <c r="R538" s="1"/>
  <c r="R537" s="1"/>
  <c r="X542"/>
  <c r="X541" s="1"/>
  <c r="X540" s="1"/>
  <c r="X539" s="1"/>
  <c r="X538" s="1"/>
  <c r="X537" s="1"/>
  <c r="S561"/>
  <c r="Y562"/>
  <c r="R576"/>
  <c r="R575" s="1"/>
  <c r="X577"/>
  <c r="X576" s="1"/>
  <c r="X575" s="1"/>
  <c r="S606"/>
  <c r="S605" s="1"/>
  <c r="S604" s="1"/>
  <c r="S603" s="1"/>
  <c r="Y607"/>
  <c r="S662"/>
  <c r="S661" s="1"/>
  <c r="Y663"/>
  <c r="Y662" s="1"/>
  <c r="Y661" s="1"/>
  <c r="S729"/>
  <c r="S728" s="1"/>
  <c r="S727" s="1"/>
  <c r="Y730"/>
  <c r="Y729" s="1"/>
  <c r="Y728" s="1"/>
  <c r="Y727" s="1"/>
  <c r="S28"/>
  <c r="Y29"/>
  <c r="R50"/>
  <c r="X51"/>
  <c r="X50" s="1"/>
  <c r="R60"/>
  <c r="R59" s="1"/>
  <c r="X61"/>
  <c r="X60" s="1"/>
  <c r="X59" s="1"/>
  <c r="S104"/>
  <c r="S103" s="1"/>
  <c r="S102" s="1"/>
  <c r="S101" s="1"/>
  <c r="S100" s="1"/>
  <c r="Y105"/>
  <c r="S130"/>
  <c r="S129" s="1"/>
  <c r="Y131"/>
  <c r="Y130" s="1"/>
  <c r="Y129" s="1"/>
  <c r="R152"/>
  <c r="X153"/>
  <c r="X152" s="1"/>
  <c r="R165"/>
  <c r="X166"/>
  <c r="X165" s="1"/>
  <c r="S182"/>
  <c r="Y183"/>
  <c r="Y182" s="1"/>
  <c r="S193"/>
  <c r="S192" s="1"/>
  <c r="Y194"/>
  <c r="Y193" s="1"/>
  <c r="Y192" s="1"/>
  <c r="S216"/>
  <c r="Y217"/>
  <c r="S243"/>
  <c r="S240" s="1"/>
  <c r="S239" s="1"/>
  <c r="S238" s="1"/>
  <c r="Y244"/>
  <c r="S273"/>
  <c r="Y274"/>
  <c r="S294"/>
  <c r="S293" s="1"/>
  <c r="S292" s="1"/>
  <c r="S291" s="1"/>
  <c r="Y295"/>
  <c r="R307"/>
  <c r="X309"/>
  <c r="X307" s="1"/>
  <c r="S345"/>
  <c r="S344" s="1"/>
  <c r="Y346"/>
  <c r="Y345" s="1"/>
  <c r="Y344" s="1"/>
  <c r="R363"/>
  <c r="R362" s="1"/>
  <c r="X364"/>
  <c r="X363" s="1"/>
  <c r="X362" s="1"/>
  <c r="R380"/>
  <c r="R379" s="1"/>
  <c r="R378" s="1"/>
  <c r="R377" s="1"/>
  <c r="X381"/>
  <c r="X380" s="1"/>
  <c r="X379" s="1"/>
  <c r="X378" s="1"/>
  <c r="X377" s="1"/>
  <c r="S413"/>
  <c r="Y414"/>
  <c r="S443"/>
  <c r="S442" s="1"/>
  <c r="Y444"/>
  <c r="S465"/>
  <c r="S464" s="1"/>
  <c r="S463" s="1"/>
  <c r="S462" s="1"/>
  <c r="Y466"/>
  <c r="S504"/>
  <c r="S503" s="1"/>
  <c r="S502" s="1"/>
  <c r="S501" s="1"/>
  <c r="Y505"/>
  <c r="S541"/>
  <c r="S540" s="1"/>
  <c r="S539" s="1"/>
  <c r="S538" s="1"/>
  <c r="S537" s="1"/>
  <c r="Y542"/>
  <c r="S559"/>
  <c r="Y560"/>
  <c r="S576"/>
  <c r="S575" s="1"/>
  <c r="Y577"/>
  <c r="R601"/>
  <c r="R600" s="1"/>
  <c r="R599" s="1"/>
  <c r="X602"/>
  <c r="X601" s="1"/>
  <c r="X600" s="1"/>
  <c r="X599" s="1"/>
  <c r="S636"/>
  <c r="S635" s="1"/>
  <c r="S634" s="1"/>
  <c r="Y637"/>
  <c r="Y636" s="1"/>
  <c r="Y635" s="1"/>
  <c r="Y634" s="1"/>
  <c r="S690"/>
  <c r="S689" s="1"/>
  <c r="Y691"/>
  <c r="R737"/>
  <c r="R736" s="1"/>
  <c r="R735" s="1"/>
  <c r="X738"/>
  <c r="X737" s="1"/>
  <c r="X736" s="1"/>
  <c r="X735" s="1"/>
  <c r="R96"/>
  <c r="X98"/>
  <c r="X96" s="1"/>
  <c r="R127"/>
  <c r="R126" s="1"/>
  <c r="X128"/>
  <c r="X127" s="1"/>
  <c r="X126" s="1"/>
  <c r="R157"/>
  <c r="R156" s="1"/>
  <c r="X158"/>
  <c r="X157" s="1"/>
  <c r="X156" s="1"/>
  <c r="S172"/>
  <c r="Y174"/>
  <c r="R185"/>
  <c r="R184" s="1"/>
  <c r="X186"/>
  <c r="X185" s="1"/>
  <c r="R195"/>
  <c r="X196"/>
  <c r="X195" s="1"/>
  <c r="R204"/>
  <c r="X205"/>
  <c r="X204" s="1"/>
  <c r="S247"/>
  <c r="Y248"/>
  <c r="R275"/>
  <c r="X276"/>
  <c r="X275" s="1"/>
  <c r="R299"/>
  <c r="R298" s="1"/>
  <c r="R297" s="1"/>
  <c r="X300"/>
  <c r="X299" s="1"/>
  <c r="X298" s="1"/>
  <c r="X297" s="1"/>
  <c r="R336"/>
  <c r="R335" s="1"/>
  <c r="R334" s="1"/>
  <c r="X337"/>
  <c r="X336" s="1"/>
  <c r="X335" s="1"/>
  <c r="X334" s="1"/>
  <c r="R348"/>
  <c r="R347" s="1"/>
  <c r="X349"/>
  <c r="X348" s="1"/>
  <c r="X347" s="1"/>
  <c r="S369"/>
  <c r="S368" s="1"/>
  <c r="Y370"/>
  <c r="S391"/>
  <c r="S390" s="1"/>
  <c r="Y392"/>
  <c r="Y391" s="1"/>
  <c r="Y390" s="1"/>
  <c r="S440"/>
  <c r="S439" s="1"/>
  <c r="S438" s="1"/>
  <c r="S433" s="1"/>
  <c r="Y441"/>
  <c r="R460"/>
  <c r="R459" s="1"/>
  <c r="R458" s="1"/>
  <c r="R457" s="1"/>
  <c r="R456" s="1"/>
  <c r="X461"/>
  <c r="X460" s="1"/>
  <c r="X459" s="1"/>
  <c r="X458" s="1"/>
  <c r="X457" s="1"/>
  <c r="X456" s="1"/>
  <c r="R495"/>
  <c r="R494" s="1"/>
  <c r="R493" s="1"/>
  <c r="R492" s="1"/>
  <c r="X496"/>
  <c r="X495" s="1"/>
  <c r="X494" s="1"/>
  <c r="X493" s="1"/>
  <c r="X492" s="1"/>
  <c r="S535"/>
  <c r="S534" s="1"/>
  <c r="S533" s="1"/>
  <c r="S532" s="1"/>
  <c r="Y536"/>
  <c r="Y535" s="1"/>
  <c r="Y534" s="1"/>
  <c r="Y533" s="1"/>
  <c r="Y532" s="1"/>
  <c r="R556"/>
  <c r="R555" s="1"/>
  <c r="X557"/>
  <c r="X556" s="1"/>
  <c r="X555" s="1"/>
  <c r="R573"/>
  <c r="X574"/>
  <c r="X573" s="1"/>
  <c r="S601"/>
  <c r="S600" s="1"/>
  <c r="S599" s="1"/>
  <c r="Y602"/>
  <c r="S627"/>
  <c r="S626" s="1"/>
  <c r="S625" s="1"/>
  <c r="S624" s="1"/>
  <c r="S623" s="1"/>
  <c r="Y628"/>
  <c r="R687"/>
  <c r="R686" s="1"/>
  <c r="X688"/>
  <c r="X687" s="1"/>
  <c r="X686" s="1"/>
  <c r="S737"/>
  <c r="S736" s="1"/>
  <c r="S735" s="1"/>
  <c r="Y738"/>
  <c r="Y737" s="1"/>
  <c r="Y736" s="1"/>
  <c r="Y735" s="1"/>
  <c r="S694"/>
  <c r="S693" s="1"/>
  <c r="S692" s="1"/>
  <c r="Y695"/>
  <c r="S133"/>
  <c r="S132" s="1"/>
  <c r="Y134"/>
  <c r="Y133" s="1"/>
  <c r="Y132" s="1"/>
  <c r="R30"/>
  <c r="X31"/>
  <c r="X30" s="1"/>
  <c r="R78"/>
  <c r="X79"/>
  <c r="X78" s="1"/>
  <c r="S116"/>
  <c r="S115" s="1"/>
  <c r="S114" s="1"/>
  <c r="Y117"/>
  <c r="Y116" s="1"/>
  <c r="Y115" s="1"/>
  <c r="Y114" s="1"/>
  <c r="S190"/>
  <c r="S189" s="1"/>
  <c r="Y191"/>
  <c r="Y190" s="1"/>
  <c r="Y189" s="1"/>
  <c r="R236"/>
  <c r="X237"/>
  <c r="X236" s="1"/>
  <c r="S336"/>
  <c r="S335" s="1"/>
  <c r="S334" s="1"/>
  <c r="Y337"/>
  <c r="S797"/>
  <c r="S796" s="1"/>
  <c r="S795" s="1"/>
  <c r="S794" s="1"/>
  <c r="S793" s="1"/>
  <c r="Y798"/>
  <c r="S840"/>
  <c r="Y841"/>
  <c r="S894"/>
  <c r="S893" s="1"/>
  <c r="Y895"/>
  <c r="R927"/>
  <c r="R926" s="1"/>
  <c r="R925" s="1"/>
  <c r="R924" s="1"/>
  <c r="X928"/>
  <c r="X927" s="1"/>
  <c r="X926" s="1"/>
  <c r="X925" s="1"/>
  <c r="X924" s="1"/>
  <c r="S962"/>
  <c r="S961" s="1"/>
  <c r="Y963"/>
  <c r="S974"/>
  <c r="S973" s="1"/>
  <c r="Y975"/>
  <c r="S986"/>
  <c r="S985" s="1"/>
  <c r="Y987"/>
  <c r="S998"/>
  <c r="S997" s="1"/>
  <c r="Y999"/>
  <c r="S1010"/>
  <c r="S1009" s="1"/>
  <c r="Y1011"/>
  <c r="S1022"/>
  <c r="S1021" s="1"/>
  <c r="Y1023"/>
  <c r="S1034"/>
  <c r="S1033" s="1"/>
  <c r="Y1035"/>
  <c r="S1046"/>
  <c r="S1045" s="1"/>
  <c r="Y1047"/>
  <c r="S1058"/>
  <c r="S1057" s="1"/>
  <c r="Y1059"/>
  <c r="S1120"/>
  <c r="S1119" s="1"/>
  <c r="Y1121"/>
  <c r="S1132"/>
  <c r="S1131" s="1"/>
  <c r="S1130" s="1"/>
  <c r="Y1133"/>
  <c r="S1147"/>
  <c r="S1146" s="1"/>
  <c r="Y1148"/>
  <c r="R1166"/>
  <c r="R1165" s="1"/>
  <c r="X1167"/>
  <c r="X1166" s="1"/>
  <c r="X1165" s="1"/>
  <c r="X1164" s="1"/>
  <c r="S1223"/>
  <c r="S1222" s="1"/>
  <c r="S1221" s="1"/>
  <c r="Y1224"/>
  <c r="Y1223" s="1"/>
  <c r="Y1222" s="1"/>
  <c r="Y1221" s="1"/>
  <c r="R1055"/>
  <c r="R1054" s="1"/>
  <c r="X1056"/>
  <c r="X1055" s="1"/>
  <c r="X1054" s="1"/>
  <c r="R1128"/>
  <c r="X1129"/>
  <c r="X1128" s="1"/>
  <c r="S1166"/>
  <c r="S1165" s="1"/>
  <c r="Y1167"/>
  <c r="S1215"/>
  <c r="S1214" s="1"/>
  <c r="S1213" s="1"/>
  <c r="S1212" s="1"/>
  <c r="S1210" s="1"/>
  <c r="Y1216"/>
  <c r="Y1215" s="1"/>
  <c r="Y1214" s="1"/>
  <c r="Y1213" s="1"/>
  <c r="Y1212" s="1"/>
  <c r="Y1210" s="1"/>
  <c r="R1052"/>
  <c r="R1051" s="1"/>
  <c r="X1053"/>
  <c r="X1052" s="1"/>
  <c r="X1051" s="1"/>
  <c r="R1153"/>
  <c r="R1152" s="1"/>
  <c r="X1154"/>
  <c r="X1153" s="1"/>
  <c r="X1152" s="1"/>
  <c r="S30"/>
  <c r="Y31"/>
  <c r="S57"/>
  <c r="Y58"/>
  <c r="Y57" s="1"/>
  <c r="S71"/>
  <c r="S70" s="1"/>
  <c r="Y72"/>
  <c r="Y71" s="1"/>
  <c r="Y70" s="1"/>
  <c r="R94"/>
  <c r="X95"/>
  <c r="X94" s="1"/>
  <c r="R123"/>
  <c r="R122" s="1"/>
  <c r="X124"/>
  <c r="X123" s="1"/>
  <c r="X122" s="1"/>
  <c r="S236"/>
  <c r="Y237"/>
  <c r="S764"/>
  <c r="S763" s="1"/>
  <c r="S762" s="1"/>
  <c r="S761" s="1"/>
  <c r="Y765"/>
  <c r="Y764" s="1"/>
  <c r="Y763" s="1"/>
  <c r="Y762" s="1"/>
  <c r="S818"/>
  <c r="S817" s="1"/>
  <c r="S816" s="1"/>
  <c r="Y819"/>
  <c r="R842"/>
  <c r="X843"/>
  <c r="X842" s="1"/>
  <c r="R891"/>
  <c r="R890" s="1"/>
  <c r="X892"/>
  <c r="X891" s="1"/>
  <c r="X890" s="1"/>
  <c r="S914"/>
  <c r="S913" s="1"/>
  <c r="S912" s="1"/>
  <c r="Y915"/>
  <c r="Y914" s="1"/>
  <c r="Y913" s="1"/>
  <c r="Y912" s="1"/>
  <c r="S927"/>
  <c r="S926" s="1"/>
  <c r="S925" s="1"/>
  <c r="S924" s="1"/>
  <c r="Y928"/>
  <c r="R959"/>
  <c r="R958" s="1"/>
  <c r="X960"/>
  <c r="X959" s="1"/>
  <c r="X958" s="1"/>
  <c r="R971"/>
  <c r="R970" s="1"/>
  <c r="X972"/>
  <c r="X971" s="1"/>
  <c r="X970" s="1"/>
  <c r="R983"/>
  <c r="R982" s="1"/>
  <c r="X984"/>
  <c r="X983" s="1"/>
  <c r="X982" s="1"/>
  <c r="R995"/>
  <c r="R994" s="1"/>
  <c r="X996"/>
  <c r="X995" s="1"/>
  <c r="X994" s="1"/>
  <c r="R1007"/>
  <c r="R1006" s="1"/>
  <c r="X1008"/>
  <c r="X1007" s="1"/>
  <c r="X1006" s="1"/>
  <c r="R1019"/>
  <c r="R1018" s="1"/>
  <c r="X1020"/>
  <c r="X1019" s="1"/>
  <c r="X1018" s="1"/>
  <c r="R1031"/>
  <c r="R1030" s="1"/>
  <c r="X1032"/>
  <c r="X1031" s="1"/>
  <c r="X1030" s="1"/>
  <c r="R1049"/>
  <c r="R1048" s="1"/>
  <c r="X1050"/>
  <c r="X1049" s="1"/>
  <c r="X1048" s="1"/>
  <c r="R1123"/>
  <c r="R1122" s="1"/>
  <c r="X1124"/>
  <c r="X1123" s="1"/>
  <c r="X1122" s="1"/>
  <c r="R1150"/>
  <c r="R1149" s="1"/>
  <c r="X1151"/>
  <c r="X1150" s="1"/>
  <c r="X1149" s="1"/>
  <c r="S1162"/>
  <c r="S1161" s="1"/>
  <c r="S1160" s="1"/>
  <c r="Y1163"/>
  <c r="Y1162" s="1"/>
  <c r="Y1161" s="1"/>
  <c r="Y1160" s="1"/>
  <c r="Y1159" s="1"/>
  <c r="R1040"/>
  <c r="R1039" s="1"/>
  <c r="X1041"/>
  <c r="X1040" s="1"/>
  <c r="X1039" s="1"/>
  <c r="S1186"/>
  <c r="S1185" s="1"/>
  <c r="Y1187"/>
  <c r="Y1186" s="1"/>
  <c r="Y1185" s="1"/>
  <c r="R76"/>
  <c r="X77"/>
  <c r="X76" s="1"/>
  <c r="X75" s="1"/>
  <c r="S202"/>
  <c r="S199" s="1"/>
  <c r="Y203"/>
  <c r="Y202" s="1"/>
  <c r="R779"/>
  <c r="R778" s="1"/>
  <c r="R777" s="1"/>
  <c r="X780"/>
  <c r="X779" s="1"/>
  <c r="X778" s="1"/>
  <c r="X777" s="1"/>
  <c r="S832"/>
  <c r="S831" s="1"/>
  <c r="S830" s="1"/>
  <c r="Y833"/>
  <c r="Y832" s="1"/>
  <c r="Y831" s="1"/>
  <c r="Y830" s="1"/>
  <c r="S865"/>
  <c r="S864" s="1"/>
  <c r="S863" s="1"/>
  <c r="Y866"/>
  <c r="Y865" s="1"/>
  <c r="Y864" s="1"/>
  <c r="Y863" s="1"/>
  <c r="S959"/>
  <c r="S958" s="1"/>
  <c r="Y960"/>
  <c r="S971"/>
  <c r="S970" s="1"/>
  <c r="Y972"/>
  <c r="S983"/>
  <c r="S982" s="1"/>
  <c r="Y984"/>
  <c r="S995"/>
  <c r="S994" s="1"/>
  <c r="Y996"/>
  <c r="S1007"/>
  <c r="S1006" s="1"/>
  <c r="Y1008"/>
  <c r="S1019"/>
  <c r="S1018" s="1"/>
  <c r="Y1020"/>
  <c r="S1031"/>
  <c r="S1030" s="1"/>
  <c r="Y1032"/>
  <c r="S1043"/>
  <c r="S1042" s="1"/>
  <c r="Y1044"/>
  <c r="S1055"/>
  <c r="S1054" s="1"/>
  <c r="Y1056"/>
  <c r="S1117"/>
  <c r="S1116" s="1"/>
  <c r="Y1118"/>
  <c r="S1128"/>
  <c r="Y1129"/>
  <c r="S1144"/>
  <c r="S1143" s="1"/>
  <c r="Y1145"/>
  <c r="R1186"/>
  <c r="R1185" s="1"/>
  <c r="X1187"/>
  <c r="X1186" s="1"/>
  <c r="X1185" s="1"/>
  <c r="R1132"/>
  <c r="R1131" s="1"/>
  <c r="R1130" s="1"/>
  <c r="X1133"/>
  <c r="X1132" s="1"/>
  <c r="X1131" s="1"/>
  <c r="X1130" s="1"/>
  <c r="S26"/>
  <c r="Y27"/>
  <c r="S50"/>
  <c r="Y51"/>
  <c r="Y50" s="1"/>
  <c r="S60"/>
  <c r="S59" s="1"/>
  <c r="Y61"/>
  <c r="Y60" s="1"/>
  <c r="Y59" s="1"/>
  <c r="S76"/>
  <c r="Y77"/>
  <c r="Y76" s="1"/>
  <c r="S232"/>
  <c r="S231" s="1"/>
  <c r="S230" s="1"/>
  <c r="S229" s="1"/>
  <c r="Y233"/>
  <c r="S779"/>
  <c r="S778" s="1"/>
  <c r="S777" s="1"/>
  <c r="Y780"/>
  <c r="Y779" s="1"/>
  <c r="Y778" s="1"/>
  <c r="Y777" s="1"/>
  <c r="R822"/>
  <c r="R821" s="1"/>
  <c r="R820" s="1"/>
  <c r="X823"/>
  <c r="X822" s="1"/>
  <c r="X821" s="1"/>
  <c r="X820" s="1"/>
  <c r="R844"/>
  <c r="X845"/>
  <c r="X844" s="1"/>
  <c r="S951"/>
  <c r="Y952"/>
  <c r="R968"/>
  <c r="R967" s="1"/>
  <c r="X969"/>
  <c r="X968" s="1"/>
  <c r="X967" s="1"/>
  <c r="R980"/>
  <c r="R979" s="1"/>
  <c r="X981"/>
  <c r="X980" s="1"/>
  <c r="X979" s="1"/>
  <c r="R992"/>
  <c r="R991" s="1"/>
  <c r="X993"/>
  <c r="X992" s="1"/>
  <c r="X991" s="1"/>
  <c r="R1004"/>
  <c r="R1003" s="1"/>
  <c r="X1005"/>
  <c r="X1004" s="1"/>
  <c r="X1003" s="1"/>
  <c r="R1016"/>
  <c r="R1015" s="1"/>
  <c r="X1017"/>
  <c r="X1016" s="1"/>
  <c r="X1015" s="1"/>
  <c r="R1028"/>
  <c r="R1027" s="1"/>
  <c r="X1029"/>
  <c r="X1028" s="1"/>
  <c r="X1027" s="1"/>
  <c r="R1046"/>
  <c r="R1045" s="1"/>
  <c r="X1047"/>
  <c r="X1046" s="1"/>
  <c r="X1045" s="1"/>
  <c r="R1120"/>
  <c r="R1119" s="1"/>
  <c r="X1121"/>
  <c r="X1120" s="1"/>
  <c r="X1119" s="1"/>
  <c r="M219"/>
  <c r="M218" s="1"/>
  <c r="M761"/>
  <c r="M955"/>
  <c r="M1213"/>
  <c r="M1212" s="1"/>
  <c r="M1210" s="1"/>
  <c r="S509"/>
  <c r="S726"/>
  <c r="M815"/>
  <c r="M814" s="1"/>
  <c r="L75"/>
  <c r="M199"/>
  <c r="S558"/>
  <c r="S554" s="1"/>
  <c r="M1115"/>
  <c r="M1114" s="1"/>
  <c r="M1113" s="1"/>
  <c r="M54"/>
  <c r="M91"/>
  <c r="M90" s="1"/>
  <c r="M89" s="1"/>
  <c r="M88" s="1"/>
  <c r="L179"/>
  <c r="M270"/>
  <c r="M269" s="1"/>
  <c r="M268" s="1"/>
  <c r="M267" s="1"/>
  <c r="L648"/>
  <c r="L1074"/>
  <c r="M148"/>
  <c r="M329"/>
  <c r="M328" s="1"/>
  <c r="M509"/>
  <c r="M726"/>
  <c r="L49"/>
  <c r="R75"/>
  <c r="M412"/>
  <c r="M411" s="1"/>
  <c r="M406" s="1"/>
  <c r="M558"/>
  <c r="M554" s="1"/>
  <c r="M553" s="1"/>
  <c r="M118"/>
  <c r="M113" s="1"/>
  <c r="L199"/>
  <c r="M240"/>
  <c r="M239" s="1"/>
  <c r="M238" s="1"/>
  <c r="S270"/>
  <c r="S269" s="1"/>
  <c r="S268" s="1"/>
  <c r="S267" s="1"/>
  <c r="M451"/>
  <c r="M450" s="1"/>
  <c r="M445" s="1"/>
  <c r="M481"/>
  <c r="L1115"/>
  <c r="L1114" s="1"/>
  <c r="L1113" s="1"/>
  <c r="S167"/>
  <c r="S396"/>
  <c r="L54"/>
  <c r="S570"/>
  <c r="S569" s="1"/>
  <c r="M25"/>
  <c r="M18" s="1"/>
  <c r="M17" s="1"/>
  <c r="M16" s="1"/>
  <c r="M49"/>
  <c r="M75"/>
  <c r="M231"/>
  <c r="M230" s="1"/>
  <c r="M229" s="1"/>
  <c r="R1125"/>
  <c r="M167"/>
  <c r="M396"/>
  <c r="M742"/>
  <c r="R1139"/>
  <c r="R1134" s="1"/>
  <c r="R54"/>
  <c r="M302"/>
  <c r="M301" s="1"/>
  <c r="M296" s="1"/>
  <c r="M285" s="1"/>
  <c r="M353"/>
  <c r="M352" s="1"/>
  <c r="M351" s="1"/>
  <c r="M570"/>
  <c r="M569" s="1"/>
  <c r="M584"/>
  <c r="S1060"/>
  <c r="S49"/>
  <c r="L184"/>
  <c r="M389"/>
  <c r="M438"/>
  <c r="M433" s="1"/>
  <c r="M770"/>
  <c r="M648"/>
  <c r="L696"/>
  <c r="M1074"/>
  <c r="L770"/>
  <c r="M1105"/>
  <c r="L1105"/>
  <c r="M862"/>
  <c r="M861" s="1"/>
  <c r="M859" s="1"/>
  <c r="M696"/>
  <c r="M39"/>
  <c r="M38" s="1"/>
  <c r="Y1098" l="1"/>
  <c r="AC1099"/>
  <c r="X1098"/>
  <c r="AB1099"/>
  <c r="Y1069"/>
  <c r="Y75"/>
  <c r="Y49"/>
  <c r="Y389"/>
  <c r="Y388" s="1"/>
  <c r="X125"/>
  <c r="Y829"/>
  <c r="Y828" s="1"/>
  <c r="X49"/>
  <c r="Y633"/>
  <c r="Y632" s="1"/>
  <c r="Y726"/>
  <c r="M943"/>
  <c r="M531"/>
  <c r="S882"/>
  <c r="S633"/>
  <c r="S632" s="1"/>
  <c r="Y199"/>
  <c r="R957"/>
  <c r="R956" s="1"/>
  <c r="R839"/>
  <c r="R838" s="1"/>
  <c r="S54"/>
  <c r="S957"/>
  <c r="S956" s="1"/>
  <c r="S955" s="1"/>
  <c r="S839"/>
  <c r="S838" s="1"/>
  <c r="S829" s="1"/>
  <c r="S828" s="1"/>
  <c r="R125"/>
  <c r="S815"/>
  <c r="S814" s="1"/>
  <c r="S445"/>
  <c r="S432" s="1"/>
  <c r="S25"/>
  <c r="S18" s="1"/>
  <c r="S17" s="1"/>
  <c r="S16" s="1"/>
  <c r="S389"/>
  <c r="S302"/>
  <c r="S301" s="1"/>
  <c r="S296" s="1"/>
  <c r="S285" s="1"/>
  <c r="S265" s="1"/>
  <c r="S160"/>
  <c r="S742"/>
  <c r="S75"/>
  <c r="M159"/>
  <c r="S1184"/>
  <c r="S1183" s="1"/>
  <c r="S1182" s="1"/>
  <c r="S1164"/>
  <c r="S1159" s="1"/>
  <c r="S1158" s="1"/>
  <c r="R1164"/>
  <c r="R199"/>
  <c r="S481"/>
  <c r="S125"/>
  <c r="S412"/>
  <c r="S411" s="1"/>
  <c r="S406" s="1"/>
  <c r="S329"/>
  <c r="S328" s="1"/>
  <c r="S213"/>
  <c r="S212" s="1"/>
  <c r="S211" s="1"/>
  <c r="S179"/>
  <c r="S149"/>
  <c r="R49"/>
  <c r="R48" s="1"/>
  <c r="Y742"/>
  <c r="Y680"/>
  <c r="Y679" s="1"/>
  <c r="S553"/>
  <c r="Y270"/>
  <c r="Y269" s="1"/>
  <c r="Y268" s="1"/>
  <c r="Y267" s="1"/>
  <c r="Y570"/>
  <c r="Y569" s="1"/>
  <c r="Y184"/>
  <c r="Y125"/>
  <c r="S594"/>
  <c r="S584" s="1"/>
  <c r="R192"/>
  <c r="S1125"/>
  <c r="S1115" s="1"/>
  <c r="S1114" s="1"/>
  <c r="S948"/>
  <c r="S947" s="1"/>
  <c r="S946" s="1"/>
  <c r="S945" s="1"/>
  <c r="S118"/>
  <c r="S358"/>
  <c r="S353" s="1"/>
  <c r="S352" s="1"/>
  <c r="S351" s="1"/>
  <c r="X1139"/>
  <c r="X1134" s="1"/>
  <c r="Y296"/>
  <c r="Y285" s="1"/>
  <c r="X570"/>
  <c r="X569" s="1"/>
  <c r="Y1158"/>
  <c r="X957"/>
  <c r="X956" s="1"/>
  <c r="Y761"/>
  <c r="Y113"/>
  <c r="Y554"/>
  <c r="Y553" s="1"/>
  <c r="Y329"/>
  <c r="Y328" s="1"/>
  <c r="Y179"/>
  <c r="X179"/>
  <c r="X192"/>
  <c r="Y948"/>
  <c r="Y947" s="1"/>
  <c r="Y946" s="1"/>
  <c r="Y945" s="1"/>
  <c r="Y481"/>
  <c r="Y240"/>
  <c r="Y239" s="1"/>
  <c r="Y238" s="1"/>
  <c r="X199"/>
  <c r="Y353"/>
  <c r="Y352" s="1"/>
  <c r="Y351" s="1"/>
  <c r="Y382"/>
  <c r="X839"/>
  <c r="X838" s="1"/>
  <c r="Y54"/>
  <c r="Y48" s="1"/>
  <c r="X1125"/>
  <c r="X1115" s="1"/>
  <c r="X1114" s="1"/>
  <c r="Y376"/>
  <c r="Y1184"/>
  <c r="Y1183" s="1"/>
  <c r="Y1182" s="1"/>
  <c r="X184"/>
  <c r="Y149"/>
  <c r="Y148" s="1"/>
  <c r="X54"/>
  <c r="X48" s="1"/>
  <c r="M432"/>
  <c r="R1115"/>
  <c r="R1114" s="1"/>
  <c r="R1113" s="1"/>
  <c r="S388"/>
  <c r="S382" s="1"/>
  <c r="S376" s="1"/>
  <c r="S531"/>
  <c r="S479" s="1"/>
  <c r="S725"/>
  <c r="S1139"/>
  <c r="S1134" s="1"/>
  <c r="S148"/>
  <c r="S614"/>
  <c r="R570"/>
  <c r="R569" s="1"/>
  <c r="S685"/>
  <c r="S680" s="1"/>
  <c r="S679" s="1"/>
  <c r="S184"/>
  <c r="S48"/>
  <c r="S37" s="1"/>
  <c r="S36" s="1"/>
  <c r="M725"/>
  <c r="M630" s="1"/>
  <c r="M479"/>
  <c r="L48"/>
  <c r="S159"/>
  <c r="M388"/>
  <c r="M382" s="1"/>
  <c r="M376" s="1"/>
  <c r="M265"/>
  <c r="S862"/>
  <c r="S861" s="1"/>
  <c r="S859" s="1"/>
  <c r="M48"/>
  <c r="M37" s="1"/>
  <c r="M36" s="1"/>
  <c r="F837"/>
  <c r="L837" s="1"/>
  <c r="F833"/>
  <c r="L833" s="1"/>
  <c r="F819"/>
  <c r="L819" s="1"/>
  <c r="F769"/>
  <c r="L769" s="1"/>
  <c r="F765"/>
  <c r="L765" s="1"/>
  <c r="F730"/>
  <c r="L730" s="1"/>
  <c r="F691"/>
  <c r="L691" s="1"/>
  <c r="F684"/>
  <c r="L684" s="1"/>
  <c r="G676"/>
  <c r="G675" s="1"/>
  <c r="G674" s="1"/>
  <c r="G673" s="1"/>
  <c r="F676"/>
  <c r="F675" s="1"/>
  <c r="F674" s="1"/>
  <c r="F673" s="1"/>
  <c r="Y1097" l="1"/>
  <c r="AC1098"/>
  <c r="X1097"/>
  <c r="AB1098"/>
  <c r="Y1068"/>
  <c r="S1156"/>
  <c r="S113"/>
  <c r="Y862"/>
  <c r="Y861" s="1"/>
  <c r="Y859" s="1"/>
  <c r="S319"/>
  <c r="Y725"/>
  <c r="Y630" s="1"/>
  <c r="S630"/>
  <c r="Y531"/>
  <c r="Y479" s="1"/>
  <c r="Y1156"/>
  <c r="Y37"/>
  <c r="Y36" s="1"/>
  <c r="M319"/>
  <c r="Y319"/>
  <c r="Y265"/>
  <c r="X1113"/>
  <c r="S1113"/>
  <c r="S943" s="1"/>
  <c r="R684"/>
  <c r="L683"/>
  <c r="L682" s="1"/>
  <c r="L681" s="1"/>
  <c r="L836"/>
  <c r="L835" s="1"/>
  <c r="L834" s="1"/>
  <c r="R837"/>
  <c r="L764"/>
  <c r="L763" s="1"/>
  <c r="L762" s="1"/>
  <c r="R765"/>
  <c r="L832"/>
  <c r="L831" s="1"/>
  <c r="L830" s="1"/>
  <c r="L829" s="1"/>
  <c r="L828" s="1"/>
  <c r="R833"/>
  <c r="R730"/>
  <c r="L729"/>
  <c r="L728" s="1"/>
  <c r="L727" s="1"/>
  <c r="R691"/>
  <c r="L690"/>
  <c r="L689" s="1"/>
  <c r="L685" s="1"/>
  <c r="L818"/>
  <c r="L817" s="1"/>
  <c r="L816" s="1"/>
  <c r="L815" s="1"/>
  <c r="L814" s="1"/>
  <c r="R819"/>
  <c r="L768"/>
  <c r="L767" s="1"/>
  <c r="L766" s="1"/>
  <c r="R769"/>
  <c r="F647"/>
  <c r="L647" s="1"/>
  <c r="F643"/>
  <c r="L643" s="1"/>
  <c r="R643" s="1"/>
  <c r="X643" s="1"/>
  <c r="F642"/>
  <c r="L642" s="1"/>
  <c r="F638"/>
  <c r="L638" s="1"/>
  <c r="R638" s="1"/>
  <c r="X638" s="1"/>
  <c r="F637"/>
  <c r="L637" s="1"/>
  <c r="Y1096" l="1"/>
  <c r="AC1097"/>
  <c r="X1096"/>
  <c r="AB1097"/>
  <c r="Y1064"/>
  <c r="R690"/>
  <c r="R689" s="1"/>
  <c r="R685" s="1"/>
  <c r="X691"/>
  <c r="X690" s="1"/>
  <c r="X689" s="1"/>
  <c r="X685" s="1"/>
  <c r="R768"/>
  <c r="R767" s="1"/>
  <c r="R766" s="1"/>
  <c r="X769"/>
  <c r="X768" s="1"/>
  <c r="X767" s="1"/>
  <c r="X766" s="1"/>
  <c r="R832"/>
  <c r="R831" s="1"/>
  <c r="R830" s="1"/>
  <c r="R829" s="1"/>
  <c r="R828" s="1"/>
  <c r="X833"/>
  <c r="X832" s="1"/>
  <c r="X831" s="1"/>
  <c r="X830" s="1"/>
  <c r="R729"/>
  <c r="R728" s="1"/>
  <c r="R727" s="1"/>
  <c r="X730"/>
  <c r="X729" s="1"/>
  <c r="X728" s="1"/>
  <c r="X727" s="1"/>
  <c r="R683"/>
  <c r="R682" s="1"/>
  <c r="R681" s="1"/>
  <c r="X684"/>
  <c r="X683" s="1"/>
  <c r="X682" s="1"/>
  <c r="X681" s="1"/>
  <c r="R836"/>
  <c r="R835" s="1"/>
  <c r="R834" s="1"/>
  <c r="X837"/>
  <c r="X836" s="1"/>
  <c r="X835" s="1"/>
  <c r="X834" s="1"/>
  <c r="R818"/>
  <c r="R817" s="1"/>
  <c r="R816" s="1"/>
  <c r="R815" s="1"/>
  <c r="R814" s="1"/>
  <c r="X819"/>
  <c r="X818" s="1"/>
  <c r="X817" s="1"/>
  <c r="X816" s="1"/>
  <c r="X815" s="1"/>
  <c r="X814" s="1"/>
  <c r="R764"/>
  <c r="R763" s="1"/>
  <c r="R762" s="1"/>
  <c r="X765"/>
  <c r="X764" s="1"/>
  <c r="X763" s="1"/>
  <c r="X762" s="1"/>
  <c r="X761" s="1"/>
  <c r="R680"/>
  <c r="R679" s="1"/>
  <c r="L680"/>
  <c r="L679" s="1"/>
  <c r="R761"/>
  <c r="R642"/>
  <c r="X642" s="1"/>
  <c r="X641" s="1"/>
  <c r="X640" s="1"/>
  <c r="X639" s="1"/>
  <c r="L641"/>
  <c r="L640" s="1"/>
  <c r="L639" s="1"/>
  <c r="R637"/>
  <c r="L636"/>
  <c r="L635" s="1"/>
  <c r="L634" s="1"/>
  <c r="L761"/>
  <c r="L646"/>
  <c r="L645" s="1"/>
  <c r="L644" s="1"/>
  <c r="R647"/>
  <c r="G208"/>
  <c r="M208" s="1"/>
  <c r="F208"/>
  <c r="L208" s="1"/>
  <c r="F687"/>
  <c r="F686" s="1"/>
  <c r="F666"/>
  <c r="L666" s="1"/>
  <c r="F663"/>
  <c r="L663" s="1"/>
  <c r="F556"/>
  <c r="F555" s="1"/>
  <c r="Y1095" l="1"/>
  <c r="AC1096"/>
  <c r="X1095"/>
  <c r="AB1096"/>
  <c r="Y1060"/>
  <c r="R641"/>
  <c r="R640" s="1"/>
  <c r="R639" s="1"/>
  <c r="X829"/>
  <c r="X828" s="1"/>
  <c r="X680"/>
  <c r="X679" s="1"/>
  <c r="R636"/>
  <c r="R635" s="1"/>
  <c r="R634" s="1"/>
  <c r="X637"/>
  <c r="X636" s="1"/>
  <c r="X635" s="1"/>
  <c r="X634" s="1"/>
  <c r="R646"/>
  <c r="R645" s="1"/>
  <c r="R644" s="1"/>
  <c r="X647"/>
  <c r="X646" s="1"/>
  <c r="X645" s="1"/>
  <c r="X644" s="1"/>
  <c r="R666"/>
  <c r="L665"/>
  <c r="L664" s="1"/>
  <c r="S208"/>
  <c r="M207"/>
  <c r="M206" s="1"/>
  <c r="M175" s="1"/>
  <c r="M147" s="1"/>
  <c r="M107" s="1"/>
  <c r="M7" s="1"/>
  <c r="M1226" s="1"/>
  <c r="R663"/>
  <c r="L662"/>
  <c r="L661" s="1"/>
  <c r="L207"/>
  <c r="L206" s="1"/>
  <c r="L175" s="1"/>
  <c r="R208"/>
  <c r="F568"/>
  <c r="L568" s="1"/>
  <c r="F477"/>
  <c r="L477" s="1"/>
  <c r="F441"/>
  <c r="L441" s="1"/>
  <c r="F437"/>
  <c r="L437" s="1"/>
  <c r="F1063"/>
  <c r="L1063" s="1"/>
  <c r="F1070"/>
  <c r="L1070" s="1"/>
  <c r="AC1094" l="1"/>
  <c r="AC1095"/>
  <c r="AB1094"/>
  <c r="AB1095"/>
  <c r="L633"/>
  <c r="L632" s="1"/>
  <c r="S207"/>
  <c r="S206" s="1"/>
  <c r="S175" s="1"/>
  <c r="S147" s="1"/>
  <c r="S107" s="1"/>
  <c r="S7" s="1"/>
  <c r="S1226" s="1"/>
  <c r="Y208"/>
  <c r="Y207" s="1"/>
  <c r="Y206" s="1"/>
  <c r="Y175" s="1"/>
  <c r="Y147" s="1"/>
  <c r="Y107" s="1"/>
  <c r="Y7" s="1"/>
  <c r="R662"/>
  <c r="R661" s="1"/>
  <c r="X663"/>
  <c r="X662" s="1"/>
  <c r="X661" s="1"/>
  <c r="R665"/>
  <c r="R664" s="1"/>
  <c r="X666"/>
  <c r="X665" s="1"/>
  <c r="X664" s="1"/>
  <c r="R207"/>
  <c r="R206" s="1"/>
  <c r="R175" s="1"/>
  <c r="X208"/>
  <c r="X207" s="1"/>
  <c r="X206" s="1"/>
  <c r="X175" s="1"/>
  <c r="R437"/>
  <c r="L436"/>
  <c r="L435" s="1"/>
  <c r="L434" s="1"/>
  <c r="L1062"/>
  <c r="L1061" s="1"/>
  <c r="R1063"/>
  <c r="R568"/>
  <c r="L567"/>
  <c r="L566" s="1"/>
  <c r="L1069"/>
  <c r="L1068" s="1"/>
  <c r="L1064" s="1"/>
  <c r="R1070"/>
  <c r="R477"/>
  <c r="L476"/>
  <c r="L475" s="1"/>
  <c r="L468" s="1"/>
  <c r="L467" s="1"/>
  <c r="R441"/>
  <c r="L440"/>
  <c r="L439" s="1"/>
  <c r="L438" s="1"/>
  <c r="F628"/>
  <c r="L628" s="1"/>
  <c r="F598"/>
  <c r="L598" s="1"/>
  <c r="F589"/>
  <c r="F560"/>
  <c r="L560" s="1"/>
  <c r="F536"/>
  <c r="L536" s="1"/>
  <c r="F514"/>
  <c r="L514" s="1"/>
  <c r="F491"/>
  <c r="L491" s="1"/>
  <c r="F333"/>
  <c r="L333" s="1"/>
  <c r="F414"/>
  <c r="L414" s="1"/>
  <c r="F410"/>
  <c r="L410" s="1"/>
  <c r="F400"/>
  <c r="L400" s="1"/>
  <c r="F398"/>
  <c r="L398" s="1"/>
  <c r="G373"/>
  <c r="G372" s="1"/>
  <c r="G371" s="1"/>
  <c r="F395"/>
  <c r="L395" s="1"/>
  <c r="F392"/>
  <c r="L392" s="1"/>
  <c r="F373"/>
  <c r="F372" s="1"/>
  <c r="F371" s="1"/>
  <c r="F361"/>
  <c r="L361" s="1"/>
  <c r="F1163"/>
  <c r="L1163" s="1"/>
  <c r="F746"/>
  <c r="L746" s="1"/>
  <c r="F105"/>
  <c r="L105" s="1"/>
  <c r="F244"/>
  <c r="L244" s="1"/>
  <c r="F950"/>
  <c r="L950" s="1"/>
  <c r="F952"/>
  <c r="L952" s="1"/>
  <c r="F430"/>
  <c r="L430" s="1"/>
  <c r="F117"/>
  <c r="L117" s="1"/>
  <c r="F941"/>
  <c r="L941" s="1"/>
  <c r="G894"/>
  <c r="F895"/>
  <c r="L895" s="1"/>
  <c r="F881"/>
  <c r="L881" s="1"/>
  <c r="R881" s="1"/>
  <c r="X881" s="1"/>
  <c r="F880"/>
  <c r="L880" s="1"/>
  <c r="F877"/>
  <c r="L877" s="1"/>
  <c r="R877" s="1"/>
  <c r="X877" s="1"/>
  <c r="F876"/>
  <c r="L876" s="1"/>
  <c r="F873"/>
  <c r="L873" s="1"/>
  <c r="F870"/>
  <c r="L870" s="1"/>
  <c r="R870" s="1"/>
  <c r="X870" s="1"/>
  <c r="F869"/>
  <c r="L869" s="1"/>
  <c r="R869" s="1"/>
  <c r="X869" s="1"/>
  <c r="F866"/>
  <c r="L866" s="1"/>
  <c r="F734"/>
  <c r="L734" s="1"/>
  <c r="Y943" l="1"/>
  <c r="AC943" s="1"/>
  <c r="X633"/>
  <c r="X632" s="1"/>
  <c r="R1069"/>
  <c r="R1068" s="1"/>
  <c r="R1064" s="1"/>
  <c r="X1070"/>
  <c r="R1062"/>
  <c r="R1061" s="1"/>
  <c r="X1063"/>
  <c r="R633"/>
  <c r="R632" s="1"/>
  <c r="R476"/>
  <c r="R475" s="1"/>
  <c r="R468" s="1"/>
  <c r="R467" s="1"/>
  <c r="X477"/>
  <c r="X476" s="1"/>
  <c r="X475" s="1"/>
  <c r="X468" s="1"/>
  <c r="X467" s="1"/>
  <c r="R567"/>
  <c r="R566" s="1"/>
  <c r="X568"/>
  <c r="X567" s="1"/>
  <c r="X566" s="1"/>
  <c r="R436"/>
  <c r="R435" s="1"/>
  <c r="R434" s="1"/>
  <c r="X437"/>
  <c r="X436" s="1"/>
  <c r="X435" s="1"/>
  <c r="X434" s="1"/>
  <c r="R440"/>
  <c r="R439" s="1"/>
  <c r="R438" s="1"/>
  <c r="X441"/>
  <c r="X440" s="1"/>
  <c r="X439" s="1"/>
  <c r="X438" s="1"/>
  <c r="X868"/>
  <c r="X867" s="1"/>
  <c r="L1060"/>
  <c r="L955" s="1"/>
  <c r="R117"/>
  <c r="L116"/>
  <c r="L115" s="1"/>
  <c r="L114" s="1"/>
  <c r="R244"/>
  <c r="L243"/>
  <c r="R361"/>
  <c r="L360"/>
  <c r="L359" s="1"/>
  <c r="L358" s="1"/>
  <c r="L353" s="1"/>
  <c r="L352" s="1"/>
  <c r="L351" s="1"/>
  <c r="R414"/>
  <c r="L413"/>
  <c r="L412" s="1"/>
  <c r="L411" s="1"/>
  <c r="R536"/>
  <c r="L535"/>
  <c r="L534" s="1"/>
  <c r="L533" s="1"/>
  <c r="L532" s="1"/>
  <c r="R628"/>
  <c r="L627"/>
  <c r="L626" s="1"/>
  <c r="L625" s="1"/>
  <c r="L624" s="1"/>
  <c r="L623" s="1"/>
  <c r="L614" s="1"/>
  <c r="L949"/>
  <c r="R950"/>
  <c r="R395"/>
  <c r="L394"/>
  <c r="L393" s="1"/>
  <c r="L409"/>
  <c r="L408" s="1"/>
  <c r="L407" s="1"/>
  <c r="R410"/>
  <c r="R514"/>
  <c r="L513"/>
  <c r="L512" s="1"/>
  <c r="L511" s="1"/>
  <c r="L510" s="1"/>
  <c r="R598"/>
  <c r="L597"/>
  <c r="L596" s="1"/>
  <c r="L595" s="1"/>
  <c r="L594" s="1"/>
  <c r="L584" s="1"/>
  <c r="R1060"/>
  <c r="R955" s="1"/>
  <c r="R734"/>
  <c r="L733"/>
  <c r="L732" s="1"/>
  <c r="L731" s="1"/>
  <c r="L726" s="1"/>
  <c r="L872"/>
  <c r="L871" s="1"/>
  <c r="R873"/>
  <c r="L879"/>
  <c r="L878" s="1"/>
  <c r="R880"/>
  <c r="L951"/>
  <c r="R952"/>
  <c r="R746"/>
  <c r="L745"/>
  <c r="L744" s="1"/>
  <c r="L743" s="1"/>
  <c r="R392"/>
  <c r="L391"/>
  <c r="L390" s="1"/>
  <c r="R400"/>
  <c r="L399"/>
  <c r="R491"/>
  <c r="L490"/>
  <c r="L489" s="1"/>
  <c r="L488" s="1"/>
  <c r="L487" s="1"/>
  <c r="R868"/>
  <c r="R867" s="1"/>
  <c r="L433"/>
  <c r="L940"/>
  <c r="L939" s="1"/>
  <c r="L938" s="1"/>
  <c r="L937" s="1"/>
  <c r="L936" s="1"/>
  <c r="R941"/>
  <c r="L1162"/>
  <c r="L1161" s="1"/>
  <c r="L1160" s="1"/>
  <c r="L1159" s="1"/>
  <c r="L1158" s="1"/>
  <c r="R1163"/>
  <c r="L865"/>
  <c r="L864" s="1"/>
  <c r="R866"/>
  <c r="L875"/>
  <c r="L874" s="1"/>
  <c r="R876"/>
  <c r="L894"/>
  <c r="L893" s="1"/>
  <c r="L882" s="1"/>
  <c r="R895"/>
  <c r="R430"/>
  <c r="L429"/>
  <c r="L428" s="1"/>
  <c r="L427" s="1"/>
  <c r="L426" s="1"/>
  <c r="L425" s="1"/>
  <c r="R105"/>
  <c r="L104"/>
  <c r="L103" s="1"/>
  <c r="L102" s="1"/>
  <c r="L101" s="1"/>
  <c r="L100" s="1"/>
  <c r="R398"/>
  <c r="L397"/>
  <c r="L396" s="1"/>
  <c r="R333"/>
  <c r="L332"/>
  <c r="L331" s="1"/>
  <c r="L330" s="1"/>
  <c r="L329" s="1"/>
  <c r="L328" s="1"/>
  <c r="R560"/>
  <c r="L559"/>
  <c r="L558" s="1"/>
  <c r="L554" s="1"/>
  <c r="L553" s="1"/>
  <c r="L948"/>
  <c r="L947" s="1"/>
  <c r="L946" s="1"/>
  <c r="L945" s="1"/>
  <c r="L943" s="1"/>
  <c r="L868"/>
  <c r="L867" s="1"/>
  <c r="F894"/>
  <c r="F1208"/>
  <c r="L1208" s="1"/>
  <c r="F174"/>
  <c r="L174" s="1"/>
  <c r="F171"/>
  <c r="L171" s="1"/>
  <c r="F169"/>
  <c r="L169" s="1"/>
  <c r="F162"/>
  <c r="L162" s="1"/>
  <c r="F151"/>
  <c r="L151" s="1"/>
  <c r="F112"/>
  <c r="L112" s="1"/>
  <c r="F43"/>
  <c r="L43" s="1"/>
  <c r="F1190"/>
  <c r="L1190" s="1"/>
  <c r="F750"/>
  <c r="L750" s="1"/>
  <c r="F1224"/>
  <c r="L1224" s="1"/>
  <c r="F1216"/>
  <c r="L1216" s="1"/>
  <c r="Y1226" l="1"/>
  <c r="AC1226" s="1"/>
  <c r="X1069"/>
  <c r="AB1070"/>
  <c r="X1062"/>
  <c r="AB1063"/>
  <c r="L389"/>
  <c r="R433"/>
  <c r="L406"/>
  <c r="R559"/>
  <c r="R558" s="1"/>
  <c r="R554" s="1"/>
  <c r="R553" s="1"/>
  <c r="X560"/>
  <c r="X559" s="1"/>
  <c r="X558" s="1"/>
  <c r="X554" s="1"/>
  <c r="X553" s="1"/>
  <c r="R397"/>
  <c r="X398"/>
  <c r="X397" s="1"/>
  <c r="R429"/>
  <c r="R428" s="1"/>
  <c r="R427" s="1"/>
  <c r="R426" s="1"/>
  <c r="R425" s="1"/>
  <c r="X430"/>
  <c r="X429" s="1"/>
  <c r="X428" s="1"/>
  <c r="X427" s="1"/>
  <c r="X426" s="1"/>
  <c r="X425" s="1"/>
  <c r="R399"/>
  <c r="X400"/>
  <c r="X399" s="1"/>
  <c r="R745"/>
  <c r="R744" s="1"/>
  <c r="R743" s="1"/>
  <c r="X746"/>
  <c r="X745" s="1"/>
  <c r="X744" s="1"/>
  <c r="X743" s="1"/>
  <c r="R733"/>
  <c r="R732" s="1"/>
  <c r="R731" s="1"/>
  <c r="R726" s="1"/>
  <c r="X734"/>
  <c r="X733" s="1"/>
  <c r="X732" s="1"/>
  <c r="X731" s="1"/>
  <c r="X726" s="1"/>
  <c r="R597"/>
  <c r="R596" s="1"/>
  <c r="R595" s="1"/>
  <c r="R594" s="1"/>
  <c r="R584" s="1"/>
  <c r="X598"/>
  <c r="X597" s="1"/>
  <c r="X596" s="1"/>
  <c r="X595" s="1"/>
  <c r="X594" s="1"/>
  <c r="X584" s="1"/>
  <c r="R535"/>
  <c r="R534" s="1"/>
  <c r="R533" s="1"/>
  <c r="R532" s="1"/>
  <c r="X536"/>
  <c r="X535" s="1"/>
  <c r="X534" s="1"/>
  <c r="X533" s="1"/>
  <c r="X532" s="1"/>
  <c r="R360"/>
  <c r="R359" s="1"/>
  <c r="R358" s="1"/>
  <c r="R353" s="1"/>
  <c r="R352" s="1"/>
  <c r="R351" s="1"/>
  <c r="X361"/>
  <c r="X360" s="1"/>
  <c r="X359" s="1"/>
  <c r="X358" s="1"/>
  <c r="X353" s="1"/>
  <c r="X352" s="1"/>
  <c r="X351" s="1"/>
  <c r="R116"/>
  <c r="R115" s="1"/>
  <c r="R114" s="1"/>
  <c r="X117"/>
  <c r="X116" s="1"/>
  <c r="X115" s="1"/>
  <c r="X114" s="1"/>
  <c r="R875"/>
  <c r="R874" s="1"/>
  <c r="X876"/>
  <c r="X875" s="1"/>
  <c r="X874" s="1"/>
  <c r="R1162"/>
  <c r="R1161" s="1"/>
  <c r="R1160" s="1"/>
  <c r="R1159" s="1"/>
  <c r="R1158" s="1"/>
  <c r="X1163"/>
  <c r="X1162" s="1"/>
  <c r="X1161" s="1"/>
  <c r="X1160" s="1"/>
  <c r="X1159" s="1"/>
  <c r="X1158" s="1"/>
  <c r="R879"/>
  <c r="R878" s="1"/>
  <c r="X880"/>
  <c r="X879" s="1"/>
  <c r="X878" s="1"/>
  <c r="R409"/>
  <c r="R408" s="1"/>
  <c r="R407" s="1"/>
  <c r="X410"/>
  <c r="X409" s="1"/>
  <c r="X408" s="1"/>
  <c r="X407" s="1"/>
  <c r="R949"/>
  <c r="X950"/>
  <c r="X949" s="1"/>
  <c r="R332"/>
  <c r="R331" s="1"/>
  <c r="R330" s="1"/>
  <c r="R329" s="1"/>
  <c r="R328" s="1"/>
  <c r="X333"/>
  <c r="X332" s="1"/>
  <c r="X331" s="1"/>
  <c r="X330" s="1"/>
  <c r="X329" s="1"/>
  <c r="X328" s="1"/>
  <c r="R104"/>
  <c r="R103" s="1"/>
  <c r="R102" s="1"/>
  <c r="R101" s="1"/>
  <c r="R100" s="1"/>
  <c r="X105"/>
  <c r="X104" s="1"/>
  <c r="X103" s="1"/>
  <c r="X102" s="1"/>
  <c r="X101" s="1"/>
  <c r="X100" s="1"/>
  <c r="R490"/>
  <c r="R489" s="1"/>
  <c r="R488" s="1"/>
  <c r="R487" s="1"/>
  <c r="X491"/>
  <c r="X490" s="1"/>
  <c r="X489" s="1"/>
  <c r="X488" s="1"/>
  <c r="X487" s="1"/>
  <c r="R391"/>
  <c r="R390" s="1"/>
  <c r="X392"/>
  <c r="X391" s="1"/>
  <c r="X390" s="1"/>
  <c r="R513"/>
  <c r="R512" s="1"/>
  <c r="R511" s="1"/>
  <c r="R510" s="1"/>
  <c r="X514"/>
  <c r="X513" s="1"/>
  <c r="X512" s="1"/>
  <c r="X511" s="1"/>
  <c r="X510" s="1"/>
  <c r="R394"/>
  <c r="R393" s="1"/>
  <c r="X395"/>
  <c r="X394" s="1"/>
  <c r="X393" s="1"/>
  <c r="R627"/>
  <c r="R626" s="1"/>
  <c r="R625" s="1"/>
  <c r="R624" s="1"/>
  <c r="R623" s="1"/>
  <c r="R614" s="1"/>
  <c r="X628"/>
  <c r="X627" s="1"/>
  <c r="X626" s="1"/>
  <c r="X625" s="1"/>
  <c r="X624" s="1"/>
  <c r="X623" s="1"/>
  <c r="X614" s="1"/>
  <c r="R413"/>
  <c r="R412" s="1"/>
  <c r="R411" s="1"/>
  <c r="X414"/>
  <c r="X413" s="1"/>
  <c r="X412" s="1"/>
  <c r="X411" s="1"/>
  <c r="R243"/>
  <c r="X244"/>
  <c r="X243" s="1"/>
  <c r="R894"/>
  <c r="R893" s="1"/>
  <c r="R882" s="1"/>
  <c r="X895"/>
  <c r="X894" s="1"/>
  <c r="X893" s="1"/>
  <c r="X882" s="1"/>
  <c r="R865"/>
  <c r="R864" s="1"/>
  <c r="X866"/>
  <c r="X865" s="1"/>
  <c r="X864" s="1"/>
  <c r="R940"/>
  <c r="R939" s="1"/>
  <c r="R938" s="1"/>
  <c r="R937" s="1"/>
  <c r="R936" s="1"/>
  <c r="X941"/>
  <c r="X940" s="1"/>
  <c r="X939" s="1"/>
  <c r="X938" s="1"/>
  <c r="X937" s="1"/>
  <c r="X936" s="1"/>
  <c r="R951"/>
  <c r="X952"/>
  <c r="X951" s="1"/>
  <c r="R872"/>
  <c r="R871" s="1"/>
  <c r="X873"/>
  <c r="X872" s="1"/>
  <c r="X871" s="1"/>
  <c r="L863"/>
  <c r="L862" s="1"/>
  <c r="L861" s="1"/>
  <c r="L859" s="1"/>
  <c r="X433"/>
  <c r="L388"/>
  <c r="L382" s="1"/>
  <c r="L376" s="1"/>
  <c r="L1207"/>
  <c r="L1206" s="1"/>
  <c r="L1205" s="1"/>
  <c r="L1204" s="1"/>
  <c r="L1203" s="1"/>
  <c r="L1201" s="1"/>
  <c r="R1208"/>
  <c r="R531"/>
  <c r="L1189"/>
  <c r="L1188" s="1"/>
  <c r="L1184" s="1"/>
  <c r="L1183" s="1"/>
  <c r="L1182" s="1"/>
  <c r="L1156" s="1"/>
  <c r="R1190"/>
  <c r="R151"/>
  <c r="L150"/>
  <c r="L531"/>
  <c r="R162"/>
  <c r="L161"/>
  <c r="L160" s="1"/>
  <c r="R112"/>
  <c r="L111"/>
  <c r="L110" s="1"/>
  <c r="L109" s="1"/>
  <c r="L108" s="1"/>
  <c r="R171"/>
  <c r="L170"/>
  <c r="R948"/>
  <c r="R947" s="1"/>
  <c r="R946" s="1"/>
  <c r="R945" s="1"/>
  <c r="R943" s="1"/>
  <c r="R406"/>
  <c r="R750"/>
  <c r="L749"/>
  <c r="L748" s="1"/>
  <c r="L747" s="1"/>
  <c r="L742" s="1"/>
  <c r="R174"/>
  <c r="L172"/>
  <c r="L1223"/>
  <c r="L1222" s="1"/>
  <c r="L1221" s="1"/>
  <c r="R1224"/>
  <c r="L1215"/>
  <c r="L1214" s="1"/>
  <c r="R1216"/>
  <c r="L168"/>
  <c r="R169"/>
  <c r="L42"/>
  <c r="R43"/>
  <c r="F242"/>
  <c r="L242" s="1"/>
  <c r="F93"/>
  <c r="L93" s="1"/>
  <c r="F34"/>
  <c r="L34" s="1"/>
  <c r="F33"/>
  <c r="F29"/>
  <c r="L29" s="1"/>
  <c r="F27"/>
  <c r="L27" s="1"/>
  <c r="F24"/>
  <c r="L24" s="1"/>
  <c r="F21"/>
  <c r="L21" s="1"/>
  <c r="F41"/>
  <c r="L41" s="1"/>
  <c r="F14"/>
  <c r="L14" s="1"/>
  <c r="F453"/>
  <c r="L453" s="1"/>
  <c r="F449"/>
  <c r="L449" s="1"/>
  <c r="F245"/>
  <c r="F1153"/>
  <c r="F1152" s="1"/>
  <c r="X1068" l="1"/>
  <c r="AB1069"/>
  <c r="X1061"/>
  <c r="AB1062"/>
  <c r="R863"/>
  <c r="R862" s="1"/>
  <c r="R861" s="1"/>
  <c r="R859" s="1"/>
  <c r="X531"/>
  <c r="R168"/>
  <c r="X169"/>
  <c r="X168" s="1"/>
  <c r="R1223"/>
  <c r="R1222" s="1"/>
  <c r="R1221" s="1"/>
  <c r="X1224"/>
  <c r="X1223" s="1"/>
  <c r="X1222" s="1"/>
  <c r="X1221" s="1"/>
  <c r="R150"/>
  <c r="X151"/>
  <c r="X150" s="1"/>
  <c r="R389"/>
  <c r="R111"/>
  <c r="R110" s="1"/>
  <c r="R109" s="1"/>
  <c r="R108" s="1"/>
  <c r="X112"/>
  <c r="X111" s="1"/>
  <c r="X110" s="1"/>
  <c r="X109" s="1"/>
  <c r="X108" s="1"/>
  <c r="X389"/>
  <c r="X948"/>
  <c r="X947" s="1"/>
  <c r="X946" s="1"/>
  <c r="X945" s="1"/>
  <c r="R172"/>
  <c r="X174"/>
  <c r="X172" s="1"/>
  <c r="R1215"/>
  <c r="R1214" s="1"/>
  <c r="X1216"/>
  <c r="X1215" s="1"/>
  <c r="X1214" s="1"/>
  <c r="R396"/>
  <c r="R42"/>
  <c r="X43"/>
  <c r="X42" s="1"/>
  <c r="R749"/>
  <c r="R748" s="1"/>
  <c r="R747" s="1"/>
  <c r="R742" s="1"/>
  <c r="X750"/>
  <c r="X749" s="1"/>
  <c r="X748" s="1"/>
  <c r="X747" s="1"/>
  <c r="X742" s="1"/>
  <c r="R170"/>
  <c r="X171"/>
  <c r="X170" s="1"/>
  <c r="R161"/>
  <c r="R160" s="1"/>
  <c r="X162"/>
  <c r="X161" s="1"/>
  <c r="X160" s="1"/>
  <c r="R1189"/>
  <c r="R1188" s="1"/>
  <c r="R1184" s="1"/>
  <c r="R1183" s="1"/>
  <c r="R1182" s="1"/>
  <c r="R1156" s="1"/>
  <c r="X1190"/>
  <c r="X1189" s="1"/>
  <c r="X1188" s="1"/>
  <c r="X1184" s="1"/>
  <c r="X1183" s="1"/>
  <c r="X1182" s="1"/>
  <c r="X1156" s="1"/>
  <c r="R1207"/>
  <c r="R1206" s="1"/>
  <c r="R1205" s="1"/>
  <c r="R1204" s="1"/>
  <c r="R1203" s="1"/>
  <c r="R1201" s="1"/>
  <c r="X1208"/>
  <c r="X1207" s="1"/>
  <c r="X1206" s="1"/>
  <c r="X1205" s="1"/>
  <c r="X1204" s="1"/>
  <c r="X1203" s="1"/>
  <c r="X1201" s="1"/>
  <c r="X863"/>
  <c r="X406"/>
  <c r="X396"/>
  <c r="L1213"/>
  <c r="L1212" s="1"/>
  <c r="L1210" s="1"/>
  <c r="R453"/>
  <c r="L452"/>
  <c r="L451" s="1"/>
  <c r="L450" s="1"/>
  <c r="R167"/>
  <c r="L32"/>
  <c r="R34"/>
  <c r="L23"/>
  <c r="L22" s="1"/>
  <c r="R24"/>
  <c r="R449"/>
  <c r="L448"/>
  <c r="L447" s="1"/>
  <c r="L446" s="1"/>
  <c r="R29"/>
  <c r="L28"/>
  <c r="L241"/>
  <c r="L240" s="1"/>
  <c r="L239" s="1"/>
  <c r="L238" s="1"/>
  <c r="R242"/>
  <c r="L167"/>
  <c r="L159" s="1"/>
  <c r="R21"/>
  <c r="L20"/>
  <c r="L19" s="1"/>
  <c r="R41"/>
  <c r="L40"/>
  <c r="R14"/>
  <c r="L13"/>
  <c r="L12" s="1"/>
  <c r="L11" s="1"/>
  <c r="L10" s="1"/>
  <c r="L9" s="1"/>
  <c r="R27"/>
  <c r="L26"/>
  <c r="R93"/>
  <c r="L92"/>
  <c r="L91" s="1"/>
  <c r="L90" s="1"/>
  <c r="L89" s="1"/>
  <c r="L88" s="1"/>
  <c r="F235"/>
  <c r="L235" s="1"/>
  <c r="F233"/>
  <c r="L233" s="1"/>
  <c r="F798"/>
  <c r="L798" s="1"/>
  <c r="F304"/>
  <c r="L304" s="1"/>
  <c r="F272"/>
  <c r="L272" s="1"/>
  <c r="G592"/>
  <c r="G591" s="1"/>
  <c r="G590" s="1"/>
  <c r="F592"/>
  <c r="F591" s="1"/>
  <c r="F590" s="1"/>
  <c r="X1064" l="1"/>
  <c r="AB1064" s="1"/>
  <c r="AB1068"/>
  <c r="AB1061"/>
  <c r="X1060"/>
  <c r="X388"/>
  <c r="X862"/>
  <c r="X861" s="1"/>
  <c r="X859" s="1"/>
  <c r="R1213"/>
  <c r="R1212" s="1"/>
  <c r="R1210" s="1"/>
  <c r="R159"/>
  <c r="L25"/>
  <c r="L18" s="1"/>
  <c r="L17" s="1"/>
  <c r="L16" s="1"/>
  <c r="L445"/>
  <c r="L432" s="1"/>
  <c r="L319" s="1"/>
  <c r="X1213"/>
  <c r="X1212" s="1"/>
  <c r="X1210" s="1"/>
  <c r="R448"/>
  <c r="R447" s="1"/>
  <c r="R446" s="1"/>
  <c r="X449"/>
  <c r="X448" s="1"/>
  <c r="X447" s="1"/>
  <c r="X446" s="1"/>
  <c r="R32"/>
  <c r="X34"/>
  <c r="X32" s="1"/>
  <c r="R452"/>
  <c r="R451" s="1"/>
  <c r="R450" s="1"/>
  <c r="X453"/>
  <c r="X452" s="1"/>
  <c r="X451" s="1"/>
  <c r="X450" s="1"/>
  <c r="R40"/>
  <c r="X41"/>
  <c r="X40" s="1"/>
  <c r="R241"/>
  <c r="R240" s="1"/>
  <c r="R239" s="1"/>
  <c r="R238" s="1"/>
  <c r="X242"/>
  <c r="X241" s="1"/>
  <c r="X240" s="1"/>
  <c r="X239" s="1"/>
  <c r="X238" s="1"/>
  <c r="X382"/>
  <c r="X376" s="1"/>
  <c r="X167"/>
  <c r="X159" s="1"/>
  <c r="R28"/>
  <c r="X29"/>
  <c r="X28" s="1"/>
  <c r="R388"/>
  <c r="R382" s="1"/>
  <c r="R376" s="1"/>
  <c r="R26"/>
  <c r="X27"/>
  <c r="X26" s="1"/>
  <c r="R92"/>
  <c r="R91" s="1"/>
  <c r="R90" s="1"/>
  <c r="R89" s="1"/>
  <c r="R88" s="1"/>
  <c r="X93"/>
  <c r="X92" s="1"/>
  <c r="X91" s="1"/>
  <c r="X90" s="1"/>
  <c r="X89" s="1"/>
  <c r="X88" s="1"/>
  <c r="R13"/>
  <c r="R12" s="1"/>
  <c r="R11" s="1"/>
  <c r="R10" s="1"/>
  <c r="R9" s="1"/>
  <c r="X14"/>
  <c r="X13" s="1"/>
  <c r="X12" s="1"/>
  <c r="X11" s="1"/>
  <c r="X10" s="1"/>
  <c r="X9" s="1"/>
  <c r="R20"/>
  <c r="R19" s="1"/>
  <c r="X21"/>
  <c r="X20" s="1"/>
  <c r="X19" s="1"/>
  <c r="R23"/>
  <c r="R22" s="1"/>
  <c r="X24"/>
  <c r="X23" s="1"/>
  <c r="X22" s="1"/>
  <c r="R304"/>
  <c r="L303"/>
  <c r="L302" s="1"/>
  <c r="L301" s="1"/>
  <c r="L296" s="1"/>
  <c r="L285" s="1"/>
  <c r="L797"/>
  <c r="L796" s="1"/>
  <c r="L795" s="1"/>
  <c r="L794" s="1"/>
  <c r="L793" s="1"/>
  <c r="R798"/>
  <c r="R272"/>
  <c r="L271"/>
  <c r="L270" s="1"/>
  <c r="L269" s="1"/>
  <c r="L268" s="1"/>
  <c r="L267" s="1"/>
  <c r="L265" s="1"/>
  <c r="R445"/>
  <c r="R432" s="1"/>
  <c r="L234"/>
  <c r="R235"/>
  <c r="L232"/>
  <c r="R233"/>
  <c r="G576"/>
  <c r="G575" s="1"/>
  <c r="F576"/>
  <c r="F575" s="1"/>
  <c r="G307"/>
  <c r="F307"/>
  <c r="G275"/>
  <c r="F275"/>
  <c r="G927"/>
  <c r="G926" s="1"/>
  <c r="G925" s="1"/>
  <c r="G924" s="1"/>
  <c r="F927"/>
  <c r="F926" s="1"/>
  <c r="F925" s="1"/>
  <c r="F924" s="1"/>
  <c r="F791"/>
  <c r="L791" s="1"/>
  <c r="G417"/>
  <c r="F417"/>
  <c r="F1066"/>
  <c r="F1065" s="1"/>
  <c r="G1066"/>
  <c r="G1065" s="1"/>
  <c r="F698"/>
  <c r="F697" s="1"/>
  <c r="G698"/>
  <c r="G697" s="1"/>
  <c r="F701"/>
  <c r="F700" s="1"/>
  <c r="G701"/>
  <c r="G700" s="1"/>
  <c r="F705"/>
  <c r="F704" s="1"/>
  <c r="G705"/>
  <c r="G704" s="1"/>
  <c r="F708"/>
  <c r="F707" s="1"/>
  <c r="G708"/>
  <c r="G707" s="1"/>
  <c r="F711"/>
  <c r="F710" s="1"/>
  <c r="G711"/>
  <c r="G710" s="1"/>
  <c r="F716"/>
  <c r="F715" s="1"/>
  <c r="F714" s="1"/>
  <c r="G716"/>
  <c r="G715" s="1"/>
  <c r="G714" s="1"/>
  <c r="F719"/>
  <c r="F718" s="1"/>
  <c r="G719"/>
  <c r="G718" s="1"/>
  <c r="F722"/>
  <c r="F721" s="1"/>
  <c r="G722"/>
  <c r="G721" s="1"/>
  <c r="F155"/>
  <c r="L155" s="1"/>
  <c r="F217"/>
  <c r="L217" s="1"/>
  <c r="G875"/>
  <c r="F875"/>
  <c r="F121"/>
  <c r="L121" s="1"/>
  <c r="F399"/>
  <c r="F529"/>
  <c r="L529" s="1"/>
  <c r="F505"/>
  <c r="L505" s="1"/>
  <c r="F47"/>
  <c r="L47" s="1"/>
  <c r="G32"/>
  <c r="F32"/>
  <c r="G588"/>
  <c r="G587" s="1"/>
  <c r="G586" s="1"/>
  <c r="G585" s="1"/>
  <c r="F588"/>
  <c r="F587" s="1"/>
  <c r="F586" s="1"/>
  <c r="F585" s="1"/>
  <c r="AB1060" l="1"/>
  <c r="R319"/>
  <c r="X25"/>
  <c r="R797"/>
  <c r="R796" s="1"/>
  <c r="R795" s="1"/>
  <c r="R794" s="1"/>
  <c r="R793" s="1"/>
  <c r="X798"/>
  <c r="X797" s="1"/>
  <c r="X796" s="1"/>
  <c r="X795" s="1"/>
  <c r="X794" s="1"/>
  <c r="X793" s="1"/>
  <c r="X18"/>
  <c r="X17" s="1"/>
  <c r="X16" s="1"/>
  <c r="R234"/>
  <c r="X235"/>
  <c r="X234" s="1"/>
  <c r="R271"/>
  <c r="R270" s="1"/>
  <c r="R269" s="1"/>
  <c r="R268" s="1"/>
  <c r="R267" s="1"/>
  <c r="X272"/>
  <c r="X271" s="1"/>
  <c r="X270" s="1"/>
  <c r="X269" s="1"/>
  <c r="X268" s="1"/>
  <c r="X267" s="1"/>
  <c r="R303"/>
  <c r="R302" s="1"/>
  <c r="R301" s="1"/>
  <c r="R296" s="1"/>
  <c r="R285" s="1"/>
  <c r="X304"/>
  <c r="X303" s="1"/>
  <c r="X302" s="1"/>
  <c r="X301" s="1"/>
  <c r="X445"/>
  <c r="X432" s="1"/>
  <c r="X319" s="1"/>
  <c r="R232"/>
  <c r="R231" s="1"/>
  <c r="R230" s="1"/>
  <c r="R229" s="1"/>
  <c r="X233"/>
  <c r="X232" s="1"/>
  <c r="X231" s="1"/>
  <c r="X230" s="1"/>
  <c r="X229" s="1"/>
  <c r="R25"/>
  <c r="R18" s="1"/>
  <c r="R17" s="1"/>
  <c r="R16" s="1"/>
  <c r="L216"/>
  <c r="L213" s="1"/>
  <c r="L212" s="1"/>
  <c r="L211" s="1"/>
  <c r="R217"/>
  <c r="R529"/>
  <c r="L528"/>
  <c r="L527" s="1"/>
  <c r="L526" s="1"/>
  <c r="L525" s="1"/>
  <c r="L509" s="1"/>
  <c r="L790"/>
  <c r="L789" s="1"/>
  <c r="L788" s="1"/>
  <c r="L787" s="1"/>
  <c r="L725" s="1"/>
  <c r="L630" s="1"/>
  <c r="R791"/>
  <c r="R505"/>
  <c r="L504"/>
  <c r="L503" s="1"/>
  <c r="L502" s="1"/>
  <c r="L501" s="1"/>
  <c r="L481" s="1"/>
  <c r="L479" s="1"/>
  <c r="L46"/>
  <c r="L39" s="1"/>
  <c r="L38" s="1"/>
  <c r="L37" s="1"/>
  <c r="L36" s="1"/>
  <c r="R47"/>
  <c r="R121"/>
  <c r="L120"/>
  <c r="L119" s="1"/>
  <c r="L118" s="1"/>
  <c r="L113" s="1"/>
  <c r="L154"/>
  <c r="L149" s="1"/>
  <c r="L148" s="1"/>
  <c r="L147" s="1"/>
  <c r="R155"/>
  <c r="L231"/>
  <c r="L230" s="1"/>
  <c r="L229" s="1"/>
  <c r="G713"/>
  <c r="F713"/>
  <c r="F696"/>
  <c r="G696"/>
  <c r="G336"/>
  <c r="G335" s="1"/>
  <c r="G334" s="1"/>
  <c r="F336"/>
  <c r="F335" s="1"/>
  <c r="F334" s="1"/>
  <c r="AB955" l="1"/>
  <c r="X943"/>
  <c r="AB943" s="1"/>
  <c r="X296"/>
  <c r="R265"/>
  <c r="R154"/>
  <c r="R149" s="1"/>
  <c r="R148" s="1"/>
  <c r="X155"/>
  <c r="X154" s="1"/>
  <c r="X149" s="1"/>
  <c r="X148" s="1"/>
  <c r="R46"/>
  <c r="R39" s="1"/>
  <c r="R38" s="1"/>
  <c r="R37" s="1"/>
  <c r="R36" s="1"/>
  <c r="X47"/>
  <c r="X46" s="1"/>
  <c r="X39" s="1"/>
  <c r="X38" s="1"/>
  <c r="R790"/>
  <c r="R789" s="1"/>
  <c r="R788" s="1"/>
  <c r="R787" s="1"/>
  <c r="R725" s="1"/>
  <c r="R630" s="1"/>
  <c r="X791"/>
  <c r="X790" s="1"/>
  <c r="X789" s="1"/>
  <c r="X788" s="1"/>
  <c r="X787" s="1"/>
  <c r="X725" s="1"/>
  <c r="X630" s="1"/>
  <c r="R216"/>
  <c r="R213" s="1"/>
  <c r="R212" s="1"/>
  <c r="R211" s="1"/>
  <c r="X217"/>
  <c r="X216" s="1"/>
  <c r="X213" s="1"/>
  <c r="X212" s="1"/>
  <c r="X211" s="1"/>
  <c r="R120"/>
  <c r="R119" s="1"/>
  <c r="R118" s="1"/>
  <c r="R113" s="1"/>
  <c r="X121"/>
  <c r="X120" s="1"/>
  <c r="X119" s="1"/>
  <c r="X118" s="1"/>
  <c r="X113" s="1"/>
  <c r="R504"/>
  <c r="R503" s="1"/>
  <c r="R502" s="1"/>
  <c r="R501" s="1"/>
  <c r="R481" s="1"/>
  <c r="X505"/>
  <c r="X504" s="1"/>
  <c r="X503" s="1"/>
  <c r="X502" s="1"/>
  <c r="X501" s="1"/>
  <c r="X481" s="1"/>
  <c r="R528"/>
  <c r="R527" s="1"/>
  <c r="R526" s="1"/>
  <c r="R525" s="1"/>
  <c r="R509" s="1"/>
  <c r="X529"/>
  <c r="X528" s="1"/>
  <c r="X527" s="1"/>
  <c r="X526" s="1"/>
  <c r="X525" s="1"/>
  <c r="X509" s="1"/>
  <c r="L107"/>
  <c r="L7" s="1"/>
  <c r="L1226" s="1"/>
  <c r="G342"/>
  <c r="G341" s="1"/>
  <c r="F342"/>
  <c r="F341" s="1"/>
  <c r="G1174"/>
  <c r="G1173" s="1"/>
  <c r="F1174"/>
  <c r="F1173" s="1"/>
  <c r="F1172" s="1"/>
  <c r="F1171" s="1"/>
  <c r="X285" l="1"/>
  <c r="X265" s="1"/>
  <c r="R107"/>
  <c r="R7" s="1"/>
  <c r="R1226" s="1"/>
  <c r="R147"/>
  <c r="X37"/>
  <c r="X36" s="1"/>
  <c r="X147"/>
  <c r="X107" s="1"/>
  <c r="R479"/>
  <c r="X479"/>
  <c r="G1195"/>
  <c r="G1194" s="1"/>
  <c r="F1195"/>
  <c r="F1194" s="1"/>
  <c r="X7" l="1"/>
  <c r="X1226" s="1"/>
  <c r="AB1226" s="1"/>
  <c r="G1186"/>
  <c r="G1185" s="1"/>
  <c r="F1186"/>
  <c r="F1185" s="1"/>
  <c r="G506" l="1"/>
  <c r="F506"/>
  <c r="F500"/>
  <c r="F499" s="1"/>
  <c r="F498" s="1"/>
  <c r="F497" s="1"/>
  <c r="G499"/>
  <c r="G498" s="1"/>
  <c r="G497" s="1"/>
  <c r="G355"/>
  <c r="G354" s="1"/>
  <c r="F256"/>
  <c r="F255" s="1"/>
  <c r="F254" s="1"/>
  <c r="G220" l="1"/>
  <c r="G222"/>
  <c r="F220"/>
  <c r="G209"/>
  <c r="G207"/>
  <c r="F209"/>
  <c r="F222"/>
  <c r="G206" l="1"/>
  <c r="G219"/>
  <c r="G218" s="1"/>
  <c r="F207"/>
  <c r="F206" s="1"/>
  <c r="F219"/>
  <c r="F218" s="1"/>
  <c r="F78" l="1"/>
  <c r="G78"/>
  <c r="F1107" l="1"/>
  <c r="F1106" s="1"/>
  <c r="G1107" l="1"/>
  <c r="G1106" s="1"/>
  <c r="F662" l="1"/>
  <c r="F661" s="1"/>
  <c r="G662"/>
  <c r="G661" s="1"/>
  <c r="F262" l="1"/>
  <c r="F261" s="1"/>
  <c r="F260" s="1"/>
  <c r="G825"/>
  <c r="G824" s="1"/>
  <c r="G262"/>
  <c r="G261" s="1"/>
  <c r="G260" s="1"/>
  <c r="F825"/>
  <c r="F824" s="1"/>
  <c r="F906" l="1"/>
  <c r="F905" s="1"/>
  <c r="F909"/>
  <c r="F908" s="1"/>
  <c r="G909" l="1"/>
  <c r="G908" s="1"/>
  <c r="G906"/>
  <c r="G905" s="1"/>
  <c r="F659" l="1"/>
  <c r="F658" s="1"/>
  <c r="F657" s="1"/>
  <c r="G659"/>
  <c r="G658" s="1"/>
  <c r="G657" s="1"/>
  <c r="G454" l="1"/>
  <c r="F454"/>
  <c r="F1137"/>
  <c r="F1136" s="1"/>
  <c r="F1135" s="1"/>
  <c r="G1137"/>
  <c r="G1136" s="1"/>
  <c r="G1135" s="1"/>
  <c r="G918" l="1"/>
  <c r="G917" s="1"/>
  <c r="F918"/>
  <c r="F917" s="1"/>
  <c r="G1058" l="1"/>
  <c r="G1057" s="1"/>
  <c r="F1058"/>
  <c r="F1057" s="1"/>
  <c r="G1076" l="1"/>
  <c r="G1075" s="1"/>
  <c r="F1085"/>
  <c r="F1084" s="1"/>
  <c r="F1069"/>
  <c r="F1068" s="1"/>
  <c r="F1072"/>
  <c r="F1071" s="1"/>
  <c r="G1082"/>
  <c r="G1081" s="1"/>
  <c r="G1079"/>
  <c r="G1078" s="1"/>
  <c r="F1110"/>
  <c r="F1109" s="1"/>
  <c r="F1105" s="1"/>
  <c r="G1069"/>
  <c r="G1068" s="1"/>
  <c r="G1085"/>
  <c r="G1084" s="1"/>
  <c r="F1082"/>
  <c r="F1081" s="1"/>
  <c r="G1072"/>
  <c r="G1071" s="1"/>
  <c r="G1110"/>
  <c r="G1109" s="1"/>
  <c r="G1105" s="1"/>
  <c r="F1076"/>
  <c r="F1075" s="1"/>
  <c r="F1079"/>
  <c r="F1078" s="1"/>
  <c r="G1074" l="1"/>
  <c r="F1074"/>
  <c r="G258" l="1"/>
  <c r="G257" s="1"/>
  <c r="F258"/>
  <c r="F257" s="1"/>
  <c r="G782" l="1"/>
  <c r="G781" s="1"/>
  <c r="G775"/>
  <c r="G774" s="1"/>
  <c r="G785"/>
  <c r="G784" s="1"/>
  <c r="F782"/>
  <c r="F781" s="1"/>
  <c r="F775"/>
  <c r="F774" s="1"/>
  <c r="F785"/>
  <c r="F784" s="1"/>
  <c r="F111" l="1"/>
  <c r="F110" s="1"/>
  <c r="F109" s="1"/>
  <c r="F108" s="1"/>
  <c r="G111"/>
  <c r="G110" s="1"/>
  <c r="G109" s="1"/>
  <c r="G108" s="1"/>
  <c r="G137" l="1"/>
  <c r="G136" s="1"/>
  <c r="G135" s="1"/>
  <c r="F1055"/>
  <c r="F1054" s="1"/>
  <c r="G914"/>
  <c r="G913" s="1"/>
  <c r="G912" s="1"/>
  <c r="F137"/>
  <c r="F136" s="1"/>
  <c r="F135" s="1"/>
  <c r="G1055"/>
  <c r="G1054" s="1"/>
  <c r="F650" l="1"/>
  <c r="F649" s="1"/>
  <c r="F443" l="1"/>
  <c r="F442" s="1"/>
  <c r="G443"/>
  <c r="G442" s="1"/>
  <c r="F436"/>
  <c r="F435" s="1"/>
  <c r="F434" s="1"/>
  <c r="G436" l="1"/>
  <c r="G435" s="1"/>
  <c r="G434" s="1"/>
  <c r="F914" l="1"/>
  <c r="F913" s="1"/>
  <c r="F912" s="1"/>
  <c r="G654" l="1"/>
  <c r="G653" s="1"/>
  <c r="G949"/>
  <c r="F949"/>
  <c r="G567" l="1"/>
  <c r="G566" s="1"/>
  <c r="F779"/>
  <c r="F778" s="1"/>
  <c r="F777" s="1"/>
  <c r="G44"/>
  <c r="G737"/>
  <c r="G736" s="1"/>
  <c r="G735" s="1"/>
  <c r="F753"/>
  <c r="F752" s="1"/>
  <c r="F751" s="1"/>
  <c r="F654"/>
  <c r="F653" s="1"/>
  <c r="F648" s="1"/>
  <c r="F737"/>
  <c r="F736" s="1"/>
  <c r="F735" s="1"/>
  <c r="G753"/>
  <c r="G752" s="1"/>
  <c r="G751" s="1"/>
  <c r="F44"/>
  <c r="G1223"/>
  <c r="G1222" s="1"/>
  <c r="G1221" s="1"/>
  <c r="G779"/>
  <c r="G778" s="1"/>
  <c r="G777" s="1"/>
  <c r="F567"/>
  <c r="F566" s="1"/>
  <c r="F1223"/>
  <c r="F1222" s="1"/>
  <c r="F1221" s="1"/>
  <c r="G650" l="1"/>
  <c r="G649" s="1"/>
  <c r="G648" s="1"/>
  <c r="G772"/>
  <c r="G771" s="1"/>
  <c r="G770" s="1"/>
  <c r="F772"/>
  <c r="F771" s="1"/>
  <c r="F770" s="1"/>
  <c r="G571" l="1"/>
  <c r="F573" l="1"/>
  <c r="F571"/>
  <c r="G573"/>
  <c r="G570" s="1"/>
  <c r="G569" s="1"/>
  <c r="F570" l="1"/>
  <c r="F569" s="1"/>
  <c r="F1098" l="1"/>
  <c r="F1097" s="1"/>
  <c r="F1096" s="1"/>
  <c r="F1095" s="1"/>
  <c r="F1094" s="1"/>
  <c r="G130"/>
  <c r="G129" s="1"/>
  <c r="G1098"/>
  <c r="G1097" s="1"/>
  <c r="G1096" s="1"/>
  <c r="G1095" s="1"/>
  <c r="G1094" s="1"/>
  <c r="F127" l="1"/>
  <c r="F126" s="1"/>
  <c r="G127"/>
  <c r="G126" s="1"/>
  <c r="F130"/>
  <c r="F129" s="1"/>
  <c r="F133"/>
  <c r="F132" s="1"/>
  <c r="G133"/>
  <c r="G132" s="1"/>
  <c r="F125" l="1"/>
  <c r="F197"/>
  <c r="G197"/>
  <c r="G204"/>
  <c r="G200"/>
  <c r="G125"/>
  <c r="G195" l="1"/>
  <c r="F195"/>
  <c r="G202"/>
  <c r="G199" s="1"/>
  <c r="G193"/>
  <c r="F202"/>
  <c r="F204"/>
  <c r="F200"/>
  <c r="F193"/>
  <c r="F199" l="1"/>
  <c r="G192"/>
  <c r="F192"/>
  <c r="G180" l="1"/>
  <c r="F187"/>
  <c r="G187"/>
  <c r="G185"/>
  <c r="F182"/>
  <c r="F185"/>
  <c r="F180"/>
  <c r="G182"/>
  <c r="F184" l="1"/>
  <c r="F179"/>
  <c r="G76"/>
  <c r="G75" s="1"/>
  <c r="G184"/>
  <c r="G55"/>
  <c r="G179"/>
  <c r="F55"/>
  <c r="G52"/>
  <c r="G57" l="1"/>
  <c r="G54" s="1"/>
  <c r="G177"/>
  <c r="G176" s="1"/>
  <c r="G60"/>
  <c r="G59" s="1"/>
  <c r="F50"/>
  <c r="G66"/>
  <c r="F52"/>
  <c r="F71"/>
  <c r="F68"/>
  <c r="G641"/>
  <c r="G640" s="1"/>
  <c r="G639" s="1"/>
  <c r="G68"/>
  <c r="F636"/>
  <c r="F635" s="1"/>
  <c r="F634" s="1"/>
  <c r="G73"/>
  <c r="F73"/>
  <c r="F177"/>
  <c r="F176" s="1"/>
  <c r="F57"/>
  <c r="F54" s="1"/>
  <c r="G63"/>
  <c r="G62" s="1"/>
  <c r="F63"/>
  <c r="F62" s="1"/>
  <c r="G50"/>
  <c r="G49" s="1"/>
  <c r="F76"/>
  <c r="F75" s="1"/>
  <c r="G71"/>
  <c r="F66"/>
  <c r="F60"/>
  <c r="F59" s="1"/>
  <c r="G70" l="1"/>
  <c r="F65"/>
  <c r="F415"/>
  <c r="G345"/>
  <c r="G344" s="1"/>
  <c r="F391"/>
  <c r="F390" s="1"/>
  <c r="G898"/>
  <c r="G897" s="1"/>
  <c r="F271"/>
  <c r="F70"/>
  <c r="G65"/>
  <c r="F832"/>
  <c r="F831" s="1"/>
  <c r="F830" s="1"/>
  <c r="G887"/>
  <c r="G886" s="1"/>
  <c r="F797"/>
  <c r="F796" s="1"/>
  <c r="F795" s="1"/>
  <c r="F794" s="1"/>
  <c r="F793" s="1"/>
  <c r="F303"/>
  <c r="F448"/>
  <c r="F447" s="1"/>
  <c r="F446" s="1"/>
  <c r="F940"/>
  <c r="F939" s="1"/>
  <c r="F938" s="1"/>
  <c r="F937" s="1"/>
  <c r="F936" s="1"/>
  <c r="F887"/>
  <c r="F886" s="1"/>
  <c r="F413"/>
  <c r="F409"/>
  <c r="F408" s="1"/>
  <c r="F407" s="1"/>
  <c r="G868"/>
  <c r="G867" s="1"/>
  <c r="F840"/>
  <c r="G247"/>
  <c r="F733"/>
  <c r="F732" s="1"/>
  <c r="F731" s="1"/>
  <c r="F49"/>
  <c r="F48" l="1"/>
  <c r="G48"/>
  <c r="G965"/>
  <c r="G964" s="1"/>
  <c r="G386"/>
  <c r="G385" s="1"/>
  <c r="G384" s="1"/>
  <c r="G383" s="1"/>
  <c r="G865"/>
  <c r="G864" s="1"/>
  <c r="G1001"/>
  <c r="G1000" s="1"/>
  <c r="G874"/>
  <c r="F989"/>
  <c r="F988" s="1"/>
  <c r="F190"/>
  <c r="F189" s="1"/>
  <c r="F175" s="1"/>
  <c r="F369"/>
  <c r="F368" s="1"/>
  <c r="G1019"/>
  <c r="G1018" s="1"/>
  <c r="G1034"/>
  <c r="G1033" s="1"/>
  <c r="F1132"/>
  <c r="F1131" s="1"/>
  <c r="F1130" s="1"/>
  <c r="G165"/>
  <c r="G150"/>
  <c r="G161"/>
  <c r="F1120"/>
  <c r="F1119" s="1"/>
  <c r="G995"/>
  <c r="G994" s="1"/>
  <c r="F1031"/>
  <c r="F1030" s="1"/>
  <c r="G733"/>
  <c r="G732" s="1"/>
  <c r="G731" s="1"/>
  <c r="F157"/>
  <c r="F156" s="1"/>
  <c r="F535"/>
  <c r="F534" s="1"/>
  <c r="F533" s="1"/>
  <c r="F532" s="1"/>
  <c r="G1179"/>
  <c r="G1178" s="1"/>
  <c r="G1177" s="1"/>
  <c r="G1176" s="1"/>
  <c r="F465"/>
  <c r="F464" s="1"/>
  <c r="F463" s="1"/>
  <c r="F462" s="1"/>
  <c r="G690"/>
  <c r="G689" s="1"/>
  <c r="G685" s="1"/>
  <c r="G980"/>
  <c r="G979" s="1"/>
  <c r="G636"/>
  <c r="G635" s="1"/>
  <c r="G634" s="1"/>
  <c r="G844"/>
  <c r="G363"/>
  <c r="G362" s="1"/>
  <c r="F561"/>
  <c r="F951"/>
  <c r="F948" s="1"/>
  <c r="F947" s="1"/>
  <c r="F946" s="1"/>
  <c r="F945" s="1"/>
  <c r="F898"/>
  <c r="F897" s="1"/>
  <c r="F601"/>
  <c r="F600" s="1"/>
  <c r="F599" s="1"/>
  <c r="F1019"/>
  <c r="F1018" s="1"/>
  <c r="G940"/>
  <c r="G939" s="1"/>
  <c r="G938" s="1"/>
  <c r="G937" s="1"/>
  <c r="G936" s="1"/>
  <c r="F983"/>
  <c r="F982" s="1"/>
  <c r="G94"/>
  <c r="G332"/>
  <c r="G331" s="1"/>
  <c r="G330" s="1"/>
  <c r="F332"/>
  <c r="F331" s="1"/>
  <c r="F330" s="1"/>
  <c r="G541"/>
  <c r="G540" s="1"/>
  <c r="G539" s="1"/>
  <c r="G538" s="1"/>
  <c r="G537" s="1"/>
  <c r="G415"/>
  <c r="G581"/>
  <c r="G580" s="1"/>
  <c r="G579" s="1"/>
  <c r="G808"/>
  <c r="G807" s="1"/>
  <c r="G806" s="1"/>
  <c r="G495"/>
  <c r="G494" s="1"/>
  <c r="G493" s="1"/>
  <c r="G492" s="1"/>
  <c r="F1040"/>
  <c r="F1039" s="1"/>
  <c r="F485"/>
  <c r="F484" s="1"/>
  <c r="F483" s="1"/>
  <c r="F482" s="1"/>
  <c r="F980"/>
  <c r="F979" s="1"/>
  <c r="G1132"/>
  <c r="G1131" s="1"/>
  <c r="G1130" s="1"/>
  <c r="F903"/>
  <c r="F902" s="1"/>
  <c r="F901" s="1"/>
  <c r="G504"/>
  <c r="G503" s="1"/>
  <c r="G502" s="1"/>
  <c r="G501" s="1"/>
  <c r="F345"/>
  <c r="F344" s="1"/>
  <c r="F172"/>
  <c r="F356"/>
  <c r="F355" s="1"/>
  <c r="F354" s="1"/>
  <c r="G96"/>
  <c r="G360"/>
  <c r="G359" s="1"/>
  <c r="G1120"/>
  <c r="G1119" s="1"/>
  <c r="G523"/>
  <c r="G522" s="1"/>
  <c r="G521" s="1"/>
  <c r="G520" s="1"/>
  <c r="F397"/>
  <c r="F396" s="1"/>
  <c r="G305"/>
  <c r="G452"/>
  <c r="G451" s="1"/>
  <c r="G450" s="1"/>
  <c r="F836"/>
  <c r="F835" s="1"/>
  <c r="F834" s="1"/>
  <c r="F1028"/>
  <c r="F1027" s="1"/>
  <c r="G893"/>
  <c r="G170"/>
  <c r="G729"/>
  <c r="G728" s="1"/>
  <c r="G727" s="1"/>
  <c r="G726" s="1"/>
  <c r="G1169"/>
  <c r="G1168" s="1"/>
  <c r="G241"/>
  <c r="G818"/>
  <c r="G817" s="1"/>
  <c r="G816" s="1"/>
  <c r="G884"/>
  <c r="G883" s="1"/>
  <c r="G986"/>
  <c r="G985" s="1"/>
  <c r="F1007"/>
  <c r="F1006" s="1"/>
  <c r="G832"/>
  <c r="G831" s="1"/>
  <c r="G830" s="1"/>
  <c r="F104"/>
  <c r="F103" s="1"/>
  <c r="F102" s="1"/>
  <c r="F101" s="1"/>
  <c r="F100" s="1"/>
  <c r="F1046"/>
  <c r="F1045" s="1"/>
  <c r="G485"/>
  <c r="G484" s="1"/>
  <c r="G483" s="1"/>
  <c r="G482" s="1"/>
  <c r="G998"/>
  <c r="G997" s="1"/>
  <c r="G391"/>
  <c r="G390" s="1"/>
  <c r="G1062"/>
  <c r="G1061" s="1"/>
  <c r="F348"/>
  <c r="F347" s="1"/>
  <c r="F1169"/>
  <c r="F1168" s="1"/>
  <c r="F974"/>
  <c r="F973" s="1"/>
  <c r="G879"/>
  <c r="G878" s="1"/>
  <c r="F23"/>
  <c r="F22" s="1"/>
  <c r="F1179"/>
  <c r="F1178" s="1"/>
  <c r="F1177" s="1"/>
  <c r="F1176" s="1"/>
  <c r="G1031"/>
  <c r="G1030" s="1"/>
  <c r="G1126"/>
  <c r="F1049"/>
  <c r="F1048" s="1"/>
  <c r="F294"/>
  <c r="F293" s="1"/>
  <c r="F292" s="1"/>
  <c r="F291" s="1"/>
  <c r="G339"/>
  <c r="G338" s="1"/>
  <c r="G23"/>
  <c r="G22" s="1"/>
  <c r="G518"/>
  <c r="G517" s="1"/>
  <c r="G516" s="1"/>
  <c r="G515" s="1"/>
  <c r="G1215"/>
  <c r="G1214" s="1"/>
  <c r="G271"/>
  <c r="G546"/>
  <c r="G545" s="1"/>
  <c r="G544" s="1"/>
  <c r="G543" s="1"/>
  <c r="G836"/>
  <c r="G835" s="1"/>
  <c r="G834" s="1"/>
  <c r="G528"/>
  <c r="G527" s="1"/>
  <c r="G526" s="1"/>
  <c r="G525" s="1"/>
  <c r="G745"/>
  <c r="G744" s="1"/>
  <c r="G743" s="1"/>
  <c r="G440"/>
  <c r="G439" s="1"/>
  <c r="G438" s="1"/>
  <c r="G433" s="1"/>
  <c r="F627"/>
  <c r="F626" s="1"/>
  <c r="F625" s="1"/>
  <c r="F624" s="1"/>
  <c r="F623" s="1"/>
  <c r="G116"/>
  <c r="G115" s="1"/>
  <c r="G114" s="1"/>
  <c r="G983"/>
  <c r="G982" s="1"/>
  <c r="G989"/>
  <c r="G988" s="1"/>
  <c r="G394"/>
  <c r="G393" s="1"/>
  <c r="G1207"/>
  <c r="G1206" s="1"/>
  <c r="G1205" s="1"/>
  <c r="G1204" s="1"/>
  <c r="G1203" s="1"/>
  <c r="G1201" s="1"/>
  <c r="G872"/>
  <c r="G871" s="1"/>
  <c r="G768"/>
  <c r="G767" s="1"/>
  <c r="G766" s="1"/>
  <c r="F165"/>
  <c r="G163"/>
  <c r="G299"/>
  <c r="G298" s="1"/>
  <c r="G297" s="1"/>
  <c r="G190"/>
  <c r="G189" s="1"/>
  <c r="G175" s="1"/>
  <c r="G694"/>
  <c r="G693" s="1"/>
  <c r="G692" s="1"/>
  <c r="G1004"/>
  <c r="G1003" s="1"/>
  <c r="G1189"/>
  <c r="G1188" s="1"/>
  <c r="G152"/>
  <c r="G797"/>
  <c r="G796" s="1"/>
  <c r="G795" s="1"/>
  <c r="G794" s="1"/>
  <c r="G793" s="1"/>
  <c r="F977"/>
  <c r="F976" s="1"/>
  <c r="G1010"/>
  <c r="G1009" s="1"/>
  <c r="F252"/>
  <c r="F251" s="1"/>
  <c r="G962"/>
  <c r="G961" s="1"/>
  <c r="F145"/>
  <c r="F144" s="1"/>
  <c r="F143" s="1"/>
  <c r="F142" s="1"/>
  <c r="F818"/>
  <c r="F817" s="1"/>
  <c r="F816" s="1"/>
  <c r="G348"/>
  <c r="G347" s="1"/>
  <c r="G822"/>
  <c r="G821" s="1"/>
  <c r="G820" s="1"/>
  <c r="F1025"/>
  <c r="F1024" s="1"/>
  <c r="G977"/>
  <c r="G976" s="1"/>
  <c r="G157"/>
  <c r="G156" s="1"/>
  <c r="F959"/>
  <c r="F958" s="1"/>
  <c r="G154"/>
  <c r="F273"/>
  <c r="G92"/>
  <c r="F546"/>
  <c r="F545" s="1"/>
  <c r="F544" s="1"/>
  <c r="F543" s="1"/>
  <c r="F476"/>
  <c r="F475" s="1"/>
  <c r="F163"/>
  <c r="G1141"/>
  <c r="G1140" s="1"/>
  <c r="F366"/>
  <c r="F365" s="1"/>
  <c r="F620"/>
  <c r="F619" s="1"/>
  <c r="F618" s="1"/>
  <c r="F617" s="1"/>
  <c r="F616" s="1"/>
  <c r="G303"/>
  <c r="F597"/>
  <c r="F596" s="1"/>
  <c r="F595" s="1"/>
  <c r="F282"/>
  <c r="F281" s="1"/>
  <c r="F280" s="1"/>
  <c r="F279" s="1"/>
  <c r="F278" s="1"/>
  <c r="G1162"/>
  <c r="G1161" s="1"/>
  <c r="G1160" s="1"/>
  <c r="F559"/>
  <c r="G243"/>
  <c r="F971"/>
  <c r="F970" s="1"/>
  <c r="F123"/>
  <c r="F122" s="1"/>
  <c r="G123"/>
  <c r="G122" s="1"/>
  <c r="F305"/>
  <c r="G601"/>
  <c r="G600" s="1"/>
  <c r="G599" s="1"/>
  <c r="F440"/>
  <c r="F439" s="1"/>
  <c r="F438" s="1"/>
  <c r="F433" s="1"/>
  <c r="G665"/>
  <c r="G664" s="1"/>
  <c r="F1001"/>
  <c r="F1000" s="1"/>
  <c r="G172"/>
  <c r="G30"/>
  <c r="G429"/>
  <c r="G428" s="1"/>
  <c r="G427" s="1"/>
  <c r="G426" s="1"/>
  <c r="G236"/>
  <c r="G234"/>
  <c r="G597"/>
  <c r="G596" s="1"/>
  <c r="G595" s="1"/>
  <c r="G214"/>
  <c r="G476"/>
  <c r="G475" s="1"/>
  <c r="G959"/>
  <c r="G958" s="1"/>
  <c r="G1150"/>
  <c r="G1149" s="1"/>
  <c r="G559"/>
  <c r="G891"/>
  <c r="G890" s="1"/>
  <c r="G216"/>
  <c r="F998"/>
  <c r="F997" s="1"/>
  <c r="G903"/>
  <c r="G902" s="1"/>
  <c r="G901" s="1"/>
  <c r="F513"/>
  <c r="F512" s="1"/>
  <c r="F511" s="1"/>
  <c r="F510" s="1"/>
  <c r="G40"/>
  <c r="F1162"/>
  <c r="F1161" s="1"/>
  <c r="F1160" s="1"/>
  <c r="F490"/>
  <c r="F489" s="1"/>
  <c r="F488" s="1"/>
  <c r="F487" s="1"/>
  <c r="G490"/>
  <c r="G489" s="1"/>
  <c r="G488" s="1"/>
  <c r="G487" s="1"/>
  <c r="G448"/>
  <c r="G447" s="1"/>
  <c r="G446" s="1"/>
  <c r="G445" s="1"/>
  <c r="G20"/>
  <c r="G19" s="1"/>
  <c r="F986"/>
  <c r="F985" s="1"/>
  <c r="F168"/>
  <c r="G561"/>
  <c r="F386"/>
  <c r="F385" s="1"/>
  <c r="F384" s="1"/>
  <c r="F383" s="1"/>
  <c r="G42"/>
  <c r="G104"/>
  <c r="G103" s="1"/>
  <c r="G102" s="1"/>
  <c r="G101" s="1"/>
  <c r="G100" s="1"/>
  <c r="G1144"/>
  <c r="G1143" s="1"/>
  <c r="F116"/>
  <c r="F115" s="1"/>
  <c r="F114" s="1"/>
  <c r="F1022"/>
  <c r="F1021" s="1"/>
  <c r="G289"/>
  <c r="G288" s="1"/>
  <c r="G287" s="1"/>
  <c r="G286" s="1"/>
  <c r="G968"/>
  <c r="G967" s="1"/>
  <c r="F844"/>
  <c r="F363"/>
  <c r="F362" s="1"/>
  <c r="F412"/>
  <c r="F411" s="1"/>
  <c r="F406" s="1"/>
  <c r="G804"/>
  <c r="G803" s="1"/>
  <c r="G802" s="1"/>
  <c r="G790"/>
  <c r="G789" s="1"/>
  <c r="G788" s="1"/>
  <c r="G787" s="1"/>
  <c r="F884"/>
  <c r="F883" s="1"/>
  <c r="F694"/>
  <c r="F693" s="1"/>
  <c r="F692" s="1"/>
  <c r="F1052"/>
  <c r="F1051" s="1"/>
  <c r="F1144"/>
  <c r="F1143" s="1"/>
  <c r="F20"/>
  <c r="F19" s="1"/>
  <c r="F1013"/>
  <c r="F1012" s="1"/>
  <c r="G646"/>
  <c r="G645" s="1"/>
  <c r="G644" s="1"/>
  <c r="F339"/>
  <c r="F338" s="1"/>
  <c r="G627"/>
  <c r="G626" s="1"/>
  <c r="G625" s="1"/>
  <c r="G624" s="1"/>
  <c r="G623" s="1"/>
  <c r="G26"/>
  <c r="F749"/>
  <c r="G840"/>
  <c r="G294"/>
  <c r="G293" s="1"/>
  <c r="G292" s="1"/>
  <c r="G291" s="1"/>
  <c r="G1219"/>
  <c r="G1218" s="1"/>
  <c r="G1217" s="1"/>
  <c r="F523"/>
  <c r="F522" s="1"/>
  <c r="F521" s="1"/>
  <c r="F520" s="1"/>
  <c r="F995"/>
  <c r="F994" s="1"/>
  <c r="F1219"/>
  <c r="F1218" s="1"/>
  <c r="F1217" s="1"/>
  <c r="G1166"/>
  <c r="G1165" s="1"/>
  <c r="G413"/>
  <c r="G535"/>
  <c r="G534" s="1"/>
  <c r="G533" s="1"/>
  <c r="G532" s="1"/>
  <c r="G1013"/>
  <c r="G1012" s="1"/>
  <c r="F152"/>
  <c r="G606"/>
  <c r="G605" s="1"/>
  <c r="G604" s="1"/>
  <c r="G603" s="1"/>
  <c r="F822"/>
  <c r="F821" s="1"/>
  <c r="F820" s="1"/>
  <c r="F665"/>
  <c r="F664" s="1"/>
  <c r="G1007"/>
  <c r="G1006" s="1"/>
  <c r="F1166"/>
  <c r="F1165" s="1"/>
  <c r="G13"/>
  <c r="G12" s="1"/>
  <c r="G11" s="1"/>
  <c r="G10" s="1"/>
  <c r="G9" s="1"/>
  <c r="G764"/>
  <c r="G763" s="1"/>
  <c r="G762" s="1"/>
  <c r="F842"/>
  <c r="G974"/>
  <c r="G973" s="1"/>
  <c r="F893"/>
  <c r="G120"/>
  <c r="G119" s="1"/>
  <c r="G28"/>
  <c r="F1010"/>
  <c r="F1009" s="1"/>
  <c r="G620"/>
  <c r="G619" s="1"/>
  <c r="G618" s="1"/>
  <c r="G617" s="1"/>
  <c r="G616" s="1"/>
  <c r="F394"/>
  <c r="F393" s="1"/>
  <c r="F389" s="1"/>
  <c r="G1022"/>
  <c r="G1021" s="1"/>
  <c r="G366"/>
  <c r="G365" s="1"/>
  <c r="F804"/>
  <c r="F803" s="1"/>
  <c r="F802" s="1"/>
  <c r="F768"/>
  <c r="F767" s="1"/>
  <c r="F766" s="1"/>
  <c r="G1064"/>
  <c r="F891"/>
  <c r="F890" s="1"/>
  <c r="F1034"/>
  <c r="F1033" s="1"/>
  <c r="G46"/>
  <c r="G513"/>
  <c r="G512" s="1"/>
  <c r="G511" s="1"/>
  <c r="G510" s="1"/>
  <c r="G460"/>
  <c r="G459" s="1"/>
  <c r="G458" s="1"/>
  <c r="G457" s="1"/>
  <c r="G456" s="1"/>
  <c r="F1189"/>
  <c r="F1188" s="1"/>
  <c r="F865"/>
  <c r="F864" s="1"/>
  <c r="F380"/>
  <c r="F379" s="1"/>
  <c r="F378" s="1"/>
  <c r="F377" s="1"/>
  <c r="G1028"/>
  <c r="G1027" s="1"/>
  <c r="F965"/>
  <c r="F964" s="1"/>
  <c r="G992"/>
  <c r="G991" s="1"/>
  <c r="G397"/>
  <c r="G396" s="1"/>
  <c r="F611"/>
  <c r="F610" s="1"/>
  <c r="F609" s="1"/>
  <c r="F608" s="1"/>
  <c r="G252"/>
  <c r="G251" s="1"/>
  <c r="F460"/>
  <c r="F459" s="1"/>
  <c r="F458" s="1"/>
  <c r="F457" s="1"/>
  <c r="F456" s="1"/>
  <c r="G227"/>
  <c r="G226" s="1"/>
  <c r="G225" s="1"/>
  <c r="G224" s="1"/>
  <c r="F1117"/>
  <c r="F1116" s="1"/>
  <c r="G683"/>
  <c r="G682" s="1"/>
  <c r="G681" s="1"/>
  <c r="G1016"/>
  <c r="G1015" s="1"/>
  <c r="F429"/>
  <c r="F428" s="1"/>
  <c r="F427" s="1"/>
  <c r="F426" s="1"/>
  <c r="F1037"/>
  <c r="F1036" s="1"/>
  <c r="F968"/>
  <c r="F967" s="1"/>
  <c r="F606"/>
  <c r="F605" s="1"/>
  <c r="F604" s="1"/>
  <c r="F603" s="1"/>
  <c r="G380"/>
  <c r="G379" s="1"/>
  <c r="G378" s="1"/>
  <c r="G377" s="1"/>
  <c r="G232"/>
  <c r="G971"/>
  <c r="G970" s="1"/>
  <c r="G611"/>
  <c r="G610" s="1"/>
  <c r="G609" s="1"/>
  <c r="G608" s="1"/>
  <c r="F170"/>
  <c r="G1117"/>
  <c r="G1116" s="1"/>
  <c r="G951"/>
  <c r="G948" s="1"/>
  <c r="G947" s="1"/>
  <c r="G946" s="1"/>
  <c r="G945" s="1"/>
  <c r="G409"/>
  <c r="G408" s="1"/>
  <c r="G407" s="1"/>
  <c r="F1016"/>
  <c r="F1015" s="1"/>
  <c r="F1141"/>
  <c r="F1140" s="1"/>
  <c r="G369"/>
  <c r="G368" s="1"/>
  <c r="G465"/>
  <c r="G464" s="1"/>
  <c r="G463" s="1"/>
  <c r="G462" s="1"/>
  <c r="G551"/>
  <c r="G550" s="1"/>
  <c r="G549" s="1"/>
  <c r="G548" s="1"/>
  <c r="G749"/>
  <c r="G282"/>
  <c r="G281" s="1"/>
  <c r="G280" s="1"/>
  <c r="G279" s="1"/>
  <c r="G278" s="1"/>
  <c r="G273"/>
  <c r="F1150"/>
  <c r="F1149" s="1"/>
  <c r="F1004"/>
  <c r="F1003" s="1"/>
  <c r="F641"/>
  <c r="F640" s="1"/>
  <c r="F639" s="1"/>
  <c r="F227"/>
  <c r="F226" s="1"/>
  <c r="F225" s="1"/>
  <c r="F224" s="1"/>
  <c r="G145"/>
  <c r="G144" s="1"/>
  <c r="G143" s="1"/>
  <c r="G142" s="1"/>
  <c r="G842"/>
  <c r="G633" l="1"/>
  <c r="G632" s="1"/>
  <c r="G468"/>
  <c r="G467" s="1"/>
  <c r="G432" s="1"/>
  <c r="F468"/>
  <c r="F467" s="1"/>
  <c r="F558"/>
  <c r="F554" s="1"/>
  <c r="G358"/>
  <c r="F302"/>
  <c r="F301" s="1"/>
  <c r="G680"/>
  <c r="G679" s="1"/>
  <c r="F594"/>
  <c r="F584" s="1"/>
  <c r="G302"/>
  <c r="G301" s="1"/>
  <c r="G296" s="1"/>
  <c r="G761"/>
  <c r="G1164"/>
  <c r="F614"/>
  <c r="F839"/>
  <c r="F838" s="1"/>
  <c r="F829" s="1"/>
  <c r="F388"/>
  <c r="G240"/>
  <c r="G239" s="1"/>
  <c r="G238" s="1"/>
  <c r="G91"/>
  <c r="G90" s="1"/>
  <c r="G89" s="1"/>
  <c r="G88" s="1"/>
  <c r="G509"/>
  <c r="G594"/>
  <c r="G584" s="1"/>
  <c r="F882"/>
  <c r="G882"/>
  <c r="G839"/>
  <c r="G838" s="1"/>
  <c r="G801"/>
  <c r="G800" s="1"/>
  <c r="F748"/>
  <c r="F747" s="1"/>
  <c r="G748"/>
  <c r="G747" s="1"/>
  <c r="G742" s="1"/>
  <c r="G231"/>
  <c r="G230" s="1"/>
  <c r="G229" s="1"/>
  <c r="F1164"/>
  <c r="F1159" s="1"/>
  <c r="F1158" s="1"/>
  <c r="G118"/>
  <c r="G113" s="1"/>
  <c r="G614"/>
  <c r="F270"/>
  <c r="F269" s="1"/>
  <c r="F268" s="1"/>
  <c r="F267" s="1"/>
  <c r="G329"/>
  <c r="G328" s="1"/>
  <c r="F329"/>
  <c r="F328" s="1"/>
  <c r="F1184"/>
  <c r="F1183" s="1"/>
  <c r="F1182" s="1"/>
  <c r="F1207"/>
  <c r="F1206" s="1"/>
  <c r="F1205" s="1"/>
  <c r="F1204" s="1"/>
  <c r="F1203" s="1"/>
  <c r="F1201" s="1"/>
  <c r="F289"/>
  <c r="F288" s="1"/>
  <c r="F287" s="1"/>
  <c r="F286" s="1"/>
  <c r="F28"/>
  <c r="G1184"/>
  <c r="G1183" s="1"/>
  <c r="G1182" s="1"/>
  <c r="F962"/>
  <c r="F961" s="1"/>
  <c r="F868"/>
  <c r="F867" s="1"/>
  <c r="F504"/>
  <c r="F503" s="1"/>
  <c r="F502" s="1"/>
  <c r="F501" s="1"/>
  <c r="F167"/>
  <c r="F425"/>
  <c r="F815"/>
  <c r="F814" s="1"/>
  <c r="G270"/>
  <c r="G269" s="1"/>
  <c r="G268" s="1"/>
  <c r="G267" s="1"/>
  <c r="G389"/>
  <c r="G388" s="1"/>
  <c r="F1064"/>
  <c r="F541"/>
  <c r="F540" s="1"/>
  <c r="F539" s="1"/>
  <c r="F538" s="1"/>
  <c r="F537" s="1"/>
  <c r="F1062"/>
  <c r="F1061" s="1"/>
  <c r="F96"/>
  <c r="F1123"/>
  <c r="F1122" s="1"/>
  <c r="F1043"/>
  <c r="F1042" s="1"/>
  <c r="F241"/>
  <c r="G412"/>
  <c r="G411" s="1"/>
  <c r="G406" s="1"/>
  <c r="G25"/>
  <c r="G18" s="1"/>
  <c r="G17" s="1"/>
  <c r="G16" s="1"/>
  <c r="G39"/>
  <c r="G38" s="1"/>
  <c r="G37" s="1"/>
  <c r="G36" s="1"/>
  <c r="G815"/>
  <c r="G814" s="1"/>
  <c r="G578"/>
  <c r="F299"/>
  <c r="F298" s="1"/>
  <c r="F297" s="1"/>
  <c r="F92"/>
  <c r="F808"/>
  <c r="F807" s="1"/>
  <c r="F806" s="1"/>
  <c r="F683"/>
  <c r="F682" s="1"/>
  <c r="F681" s="1"/>
  <c r="G1128"/>
  <c r="G1125" s="1"/>
  <c r="G1115" s="1"/>
  <c r="G1114" s="1"/>
  <c r="F26"/>
  <c r="G1159"/>
  <c r="G1158" s="1"/>
  <c r="G481"/>
  <c r="G425"/>
  <c r="G149"/>
  <c r="G148" s="1"/>
  <c r="F94"/>
  <c r="F360"/>
  <c r="F359" s="1"/>
  <c r="F243"/>
  <c r="F30"/>
  <c r="F1128"/>
  <c r="G168"/>
  <c r="G167" s="1"/>
  <c r="F992"/>
  <c r="F991" s="1"/>
  <c r="G558"/>
  <c r="G957"/>
  <c r="G956" s="1"/>
  <c r="G213"/>
  <c r="G212" s="1"/>
  <c r="G211" s="1"/>
  <c r="G1139"/>
  <c r="G1134" s="1"/>
  <c r="G1213"/>
  <c r="G1212" s="1"/>
  <c r="G1210" s="1"/>
  <c r="G1060"/>
  <c r="G160"/>
  <c r="G863"/>
  <c r="G725" l="1"/>
  <c r="G353"/>
  <c r="G352" s="1"/>
  <c r="G351" s="1"/>
  <c r="G554"/>
  <c r="G553" s="1"/>
  <c r="G531" s="1"/>
  <c r="G479" s="1"/>
  <c r="F553"/>
  <c r="F358"/>
  <c r="F296"/>
  <c r="F285" s="1"/>
  <c r="F265" s="1"/>
  <c r="G285"/>
  <c r="G265" s="1"/>
  <c r="G382"/>
  <c r="G376" s="1"/>
  <c r="F382"/>
  <c r="F376" s="1"/>
  <c r="G862"/>
  <c r="F957"/>
  <c r="F956" s="1"/>
  <c r="G159"/>
  <c r="G147" s="1"/>
  <c r="G107" s="1"/>
  <c r="G7" s="1"/>
  <c r="F828"/>
  <c r="G829"/>
  <c r="G828" s="1"/>
  <c r="F801"/>
  <c r="F800" s="1"/>
  <c r="F1156"/>
  <c r="G1156"/>
  <c r="G1113"/>
  <c r="F1060"/>
  <c r="F879"/>
  <c r="F878" s="1"/>
  <c r="F25"/>
  <c r="F18" s="1"/>
  <c r="F17" s="1"/>
  <c r="F16" s="1"/>
  <c r="F91"/>
  <c r="F90" s="1"/>
  <c r="F89" s="1"/>
  <c r="F88" s="1"/>
  <c r="F729"/>
  <c r="F728" s="1"/>
  <c r="F727" s="1"/>
  <c r="F726" s="1"/>
  <c r="F551"/>
  <c r="F550" s="1"/>
  <c r="F549" s="1"/>
  <c r="F548" s="1"/>
  <c r="F581"/>
  <c r="F518"/>
  <c r="F517" s="1"/>
  <c r="F516" s="1"/>
  <c r="F515" s="1"/>
  <c r="F495"/>
  <c r="F494" s="1"/>
  <c r="F493" s="1"/>
  <c r="F492" s="1"/>
  <c r="F481" s="1"/>
  <c r="G955"/>
  <c r="F353" l="1"/>
  <c r="F352" s="1"/>
  <c r="F351" s="1"/>
  <c r="G630"/>
  <c r="G861"/>
  <c r="G859" s="1"/>
  <c r="G319"/>
  <c r="F955"/>
  <c r="G943"/>
  <c r="F580"/>
  <c r="F579" s="1"/>
  <c r="F578" s="1"/>
  <c r="F531" s="1"/>
  <c r="F874"/>
  <c r="F872"/>
  <c r="F871" s="1"/>
  <c r="G1226" l="1"/>
  <c r="F863"/>
  <c r="F40"/>
  <c r="F13"/>
  <c r="F12" s="1"/>
  <c r="F11" s="1"/>
  <c r="F10" s="1"/>
  <c r="F9" s="1"/>
  <c r="F862" l="1"/>
  <c r="F861" s="1"/>
  <c r="F1215"/>
  <c r="F1214" s="1"/>
  <c r="F1213" s="1"/>
  <c r="F1212" s="1"/>
  <c r="F1210" s="1"/>
  <c r="F764"/>
  <c r="F763" s="1"/>
  <c r="F762" s="1"/>
  <c r="F761" s="1"/>
  <c r="F859" l="1"/>
  <c r="F690"/>
  <c r="F689" s="1"/>
  <c r="F685" s="1"/>
  <c r="F646"/>
  <c r="F645" s="1"/>
  <c r="F644" s="1"/>
  <c r="F633" s="1"/>
  <c r="F632" s="1"/>
  <c r="F745"/>
  <c r="F744" s="1"/>
  <c r="F743" s="1"/>
  <c r="F742" s="1"/>
  <c r="F680" l="1"/>
  <c r="F679" s="1"/>
  <c r="F232"/>
  <c r="F161"/>
  <c r="F160" s="1"/>
  <c r="F159" s="1"/>
  <c r="F234"/>
  <c r="F1147"/>
  <c r="F1146" s="1"/>
  <c r="F236"/>
  <c r="F1126"/>
  <c r="F1125" s="1"/>
  <c r="F1115" s="1"/>
  <c r="F1114" s="1"/>
  <c r="F1139" l="1"/>
  <c r="F1134" s="1"/>
  <c r="F1113" s="1"/>
  <c r="F943" s="1"/>
  <c r="F214"/>
  <c r="F216"/>
  <c r="F231"/>
  <c r="F230" s="1"/>
  <c r="F229" s="1"/>
  <c r="F790" l="1"/>
  <c r="F789" s="1"/>
  <c r="F788" s="1"/>
  <c r="F787" s="1"/>
  <c r="F725" s="1"/>
  <c r="F213"/>
  <c r="F212" s="1"/>
  <c r="F211" s="1"/>
  <c r="F452" l="1"/>
  <c r="F451" s="1"/>
  <c r="F450" l="1"/>
  <c r="F445" s="1"/>
  <c r="F432" s="1"/>
  <c r="F319" s="1"/>
  <c r="F120"/>
  <c r="F119" l="1"/>
  <c r="F118" s="1"/>
  <c r="F113" s="1"/>
  <c r="F630"/>
  <c r="F42" l="1"/>
  <c r="F46"/>
  <c r="F154" l="1"/>
  <c r="F39"/>
  <c r="F38" s="1"/>
  <c r="F37" s="1"/>
  <c r="F36" s="1"/>
  <c r="F528"/>
  <c r="F527" s="1"/>
  <c r="F526" s="1"/>
  <c r="F525" s="1"/>
  <c r="F509" s="1"/>
  <c r="F479" s="1"/>
  <c r="F150"/>
  <c r="F149" l="1"/>
  <c r="F148" s="1"/>
  <c r="F147" s="1"/>
  <c r="F247"/>
  <c r="F240" l="1"/>
  <c r="F239" s="1"/>
  <c r="F238" s="1"/>
  <c r="F107" s="1"/>
  <c r="F7" l="1"/>
  <c r="F1226" s="1"/>
</calcChain>
</file>

<file path=xl/sharedStrings.xml><?xml version="1.0" encoding="utf-8"?>
<sst xmlns="http://schemas.openxmlformats.org/spreadsheetml/2006/main" count="5264" uniqueCount="742">
  <si>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</si>
  <si>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</si>
  <si>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</si>
  <si>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</si>
  <si>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</si>
  <si>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</si>
  <si>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</si>
  <si>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</si>
  <si>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</si>
  <si>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</si>
  <si>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</si>
  <si>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</si>
  <si>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</si>
  <si>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</si>
  <si>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</si>
  <si>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</si>
  <si>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</si>
  <si>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</si>
  <si>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</si>
  <si>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</si>
  <si>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</si>
  <si>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</si>
  <si>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</si>
  <si>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</si>
  <si>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</si>
  <si>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</si>
  <si>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</si>
  <si>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</si>
  <si>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</si>
  <si>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</si>
  <si>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</si>
  <si>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</si>
  <si>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</si>
  <si>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</si>
  <si>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</si>
  <si>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</si>
  <si>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</si>
  <si>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</si>
  <si>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</si>
  <si>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</si>
  <si>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</si>
  <si>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</si>
  <si>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</si>
  <si>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</si>
  <si>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</si>
  <si>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</si>
  <si>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</si>
  <si>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</si>
  <si>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</si>
  <si>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</si>
  <si>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</si>
  <si>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</si>
  <si>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</si>
  <si>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</si>
  <si>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</si>
  <si>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</si>
  <si>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</si>
  <si>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</si>
  <si>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</si>
  <si>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</si>
  <si>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</si>
  <si>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</si>
  <si>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</si>
  <si>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</si>
  <si>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</si>
  <si>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</si>
  <si>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</si>
  <si>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</si>
  <si>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</si>
  <si>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</si>
  <si>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</si>
  <si>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</si>
  <si>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</si>
  <si>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</si>
  <si>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</si>
  <si>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</si>
  <si>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</si>
  <si>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</si>
  <si>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</si>
  <si>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</si>
  <si>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</si>
  <si>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</si>
  <si>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</si>
  <si>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</si>
  <si>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</si>
  <si>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</si>
  <si>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</si>
  <si>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</si>
  <si>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</si>
  <si>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</si>
  <si>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</si>
  <si>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</si>
  <si>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</si>
  <si>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</si>
  <si>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</si>
  <si>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</si>
  <si>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</si>
  <si>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</si>
  <si>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</si>
  <si>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</si>
  <si>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</si>
  <si>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</si>
  <si>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</si>
  <si>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</si>
  <si>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</si>
  <si>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</si>
  <si>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</si>
  <si>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</si>
  <si>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</si>
  <si>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</si>
  <si>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</si>
  <si>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</si>
  <si>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</si>
  <si>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</si>
  <si>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</si>
  <si>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</si>
  <si>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</si>
  <si>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</si>
  <si>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</si>
  <si>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</si>
  <si>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</si>
  <si>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</si>
  <si>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</si>
  <si>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</si>
  <si>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</si>
  <si>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</si>
  <si>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</si>
  <si>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</si>
  <si>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</si>
  <si>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</si>
  <si>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</si>
  <si>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</si>
  <si>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</si>
  <si>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</si>
  <si>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</si>
  <si>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</si>
  <si>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</si>
  <si>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</si>
  <si>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</si>
  <si>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</si>
  <si>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</si>
  <si>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</si>
  <si>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</si>
  <si>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</si>
  <si>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</si>
  <si>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</si>
  <si>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</si>
  <si>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</si>
  <si>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</si>
  <si>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t>Руководство и управление в сфере установленных функций органов местного самоуправления</t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</si>
  <si>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</si>
  <si>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</si>
  <si>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</si>
  <si>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</si>
  <si>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</si>
  <si>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</si>
  <si>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</si>
  <si>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</si>
  <si>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</si>
  <si>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</si>
  <si>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</si>
  <si>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</si>
  <si>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</si>
  <si>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</si>
  <si>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</si>
  <si>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</si>
  <si>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</si>
  <si>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</si>
  <si>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</si>
  <si>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</si>
  <si>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</si>
  <si>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</si>
  <si>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</si>
  <si>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</si>
  <si>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</si>
  <si>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</si>
  <si>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</si>
  <si>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</si>
  <si>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</si>
  <si>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</si>
  <si>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</si>
  <si>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</si>
  <si>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</si>
  <si>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840</t>
  </si>
  <si>
    <t>Уплата налогов, сборов и иных платежей</t>
  </si>
  <si>
    <t>620</t>
  </si>
  <si>
    <t>Субсидии автономным учреждениям</t>
  </si>
  <si>
    <t>320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</si>
  <si>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</si>
  <si>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</si>
  <si>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</si>
  <si>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</si>
  <si>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</si>
  <si>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</si>
  <si>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</si>
  <si>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</si>
  <si>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</si>
  <si>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Субсидии некоммерческим организациям (за исключением государственных (муниципальных) учреждений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</si>
  <si>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</si>
  <si>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</si>
  <si>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</si>
  <si>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</si>
  <si>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</si>
  <si>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</si>
  <si>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</si>
  <si>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</si>
  <si>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</si>
  <si>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</si>
  <si>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Обеспечение пожарной безопасности</t>
  </si>
  <si>
    <t>Субсидии некоммерческим организациям в области физической культуры и спорта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</si>
  <si>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</si>
  <si>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</si>
  <si>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</si>
  <si>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</si>
  <si>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</si>
  <si>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</si>
  <si>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</si>
  <si>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</si>
  <si>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</si>
  <si>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</si>
  <si>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</si>
  <si>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</si>
  <si>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</si>
  <si>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</si>
  <si>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</si>
  <si>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</si>
  <si>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</si>
  <si>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</si>
  <si>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</si>
  <si>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</si>
  <si>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</si>
  <si>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</si>
  <si>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</si>
  <si>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</si>
  <si>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</si>
  <si>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</si>
  <si>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</si>
  <si>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120 00 00000</t>
  </si>
  <si>
    <t>120 00 02000</t>
  </si>
  <si>
    <t>120 00 02070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</si>
  <si>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</si>
  <si>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</si>
  <si>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</si>
  <si>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</si>
  <si>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</si>
  <si>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</si>
  <si>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</si>
  <si>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</si>
  <si>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</si>
  <si>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260 00 00000</t>
  </si>
  <si>
    <t>260 00 04000</t>
  </si>
  <si>
    <t>260 00 04070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</si>
  <si>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</si>
  <si>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</si>
  <si>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</si>
  <si>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</si>
  <si>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</si>
  <si>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</si>
  <si>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</si>
  <si>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</si>
  <si>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</si>
  <si>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</si>
  <si>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</si>
  <si>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</si>
  <si>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</si>
  <si>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</si>
  <si>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280 00 10000</t>
  </si>
  <si>
    <t>280 00 10360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</si>
  <si>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</si>
  <si>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</si>
  <si>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</si>
  <si>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</si>
  <si>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</si>
  <si>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</si>
  <si>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</si>
  <si>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</si>
  <si>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</si>
  <si>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</si>
  <si>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</si>
  <si>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</si>
  <si>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</si>
  <si>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</si>
  <si>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</si>
  <si>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</si>
  <si>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</si>
  <si>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</si>
  <si>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</si>
  <si>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</si>
  <si>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</si>
  <si>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</si>
  <si>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</si>
  <si>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280 00 10020</t>
  </si>
  <si>
    <t>160 00 00000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</si>
  <si>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</si>
  <si>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</si>
  <si>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</si>
  <si>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</si>
  <si>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</si>
  <si>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</si>
  <si>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</si>
  <si>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070 00 00000</t>
  </si>
  <si>
    <t>070 00 02000</t>
  </si>
  <si>
    <t>070 00 02260</t>
  </si>
  <si>
    <t>070 00 04000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</si>
  <si>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</si>
  <si>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</si>
  <si>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</si>
  <si>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</si>
  <si>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</si>
  <si>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</si>
  <si>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</si>
  <si>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</si>
  <si>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</si>
  <si>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</si>
  <si>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</si>
  <si>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</si>
  <si>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</si>
  <si>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</si>
  <si>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</si>
  <si>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</si>
  <si>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</si>
  <si>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</si>
  <si>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</si>
  <si>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</si>
  <si>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</si>
  <si>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</si>
  <si>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</si>
  <si>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</si>
  <si>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</si>
  <si>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</si>
  <si>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</si>
  <si>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</si>
  <si>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</si>
  <si>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</si>
  <si>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</si>
  <si>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</si>
  <si>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</si>
  <si>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</si>
  <si>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</si>
  <si>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</si>
  <si>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</si>
  <si>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</si>
  <si>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</si>
  <si>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</si>
  <si>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</si>
  <si>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</si>
  <si>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</si>
  <si>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</si>
  <si>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</si>
  <si>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</si>
  <si>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</si>
  <si>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</si>
  <si>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</si>
  <si>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</si>
  <si>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</si>
  <si>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</si>
  <si>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</si>
  <si>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</si>
  <si>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</si>
  <si>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990 00 04130</t>
  </si>
  <si>
    <t xml:space="preserve">155 00 00000 </t>
  </si>
  <si>
    <t xml:space="preserve">155 00 04000 </t>
  </si>
  <si>
    <t xml:space="preserve">155 00 04090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</si>
  <si>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</si>
  <si>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</si>
  <si>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</si>
  <si>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</si>
  <si>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</si>
  <si>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</si>
  <si>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</si>
  <si>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</si>
  <si>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</si>
  <si>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</si>
  <si>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</si>
  <si>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</si>
  <si>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330 00 00000</t>
  </si>
  <si>
    <t>330 00 04000</t>
  </si>
  <si>
    <t>140 00 04410</t>
  </si>
  <si>
    <t>290 00 04410</t>
  </si>
  <si>
    <t>320 00 00000</t>
  </si>
  <si>
    <t>320 00 04000</t>
  </si>
  <si>
    <t>320 00 04410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</si>
  <si>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</si>
  <si>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</si>
  <si>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</si>
  <si>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</si>
  <si>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</si>
  <si>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</si>
  <si>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</si>
  <si>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</si>
  <si>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320 00 04420</t>
  </si>
  <si>
    <t>990 00 04420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</si>
  <si>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</si>
  <si>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</si>
  <si>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</si>
  <si>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</si>
  <si>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</si>
  <si>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</si>
  <si>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</si>
  <si>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240 00 04440</t>
  </si>
  <si>
    <t>155 00 06000</t>
  </si>
  <si>
    <t>155 00 06520</t>
  </si>
  <si>
    <t>155 00 06530</t>
  </si>
  <si>
    <t>155 00 06540</t>
  </si>
  <si>
    <t>155 00 06550</t>
  </si>
  <si>
    <t>040 00 04180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</si>
  <si>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</si>
  <si>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</si>
  <si>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</si>
  <si>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</si>
  <si>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</si>
  <si>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</si>
  <si>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</si>
  <si>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</si>
  <si>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</si>
  <si>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</si>
  <si>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</si>
  <si>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</si>
  <si>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</si>
  <si>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 xml:space="preserve">020 00 04600 </t>
  </si>
  <si>
    <t>Стимулирующие субсидии в рамках муниципальных программ и непрограммных направлений деятельности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</si>
  <si>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</si>
  <si>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</si>
  <si>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</si>
  <si>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</si>
  <si>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Субсидии юридическим лицам в сфере культуры</t>
  </si>
  <si>
    <t>010 00 06000</t>
  </si>
  <si>
    <t>010 00 06500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</si>
  <si>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</si>
  <si>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</si>
  <si>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</si>
  <si>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060 00 00000</t>
  </si>
  <si>
    <t>060 00 04000</t>
  </si>
  <si>
    <t>060 00 04150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</si>
  <si>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</si>
  <si>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</si>
  <si>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Мероприятия в сфере градостроительства</t>
  </si>
  <si>
    <t>990 00 04610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</si>
  <si>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</si>
  <si>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152 00 S3270</t>
  </si>
  <si>
    <t>010 00 02200</t>
  </si>
  <si>
    <t>Парковые комплексы</t>
  </si>
  <si>
    <t>010 00 04200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</si>
  <si>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</si>
  <si>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Дополнительное образование детей</t>
  </si>
  <si>
    <t>090 00 04280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</si>
  <si>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</si>
  <si>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</si>
  <si>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</si>
  <si>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221 00 04050</t>
  </si>
  <si>
    <t>Подпрограмма «Развитие муниципальной службы в городском округе Тольятти на 2017-2022 годы»</t>
  </si>
  <si>
    <t>Муниципальная программа «Противодействие коррупции в городском округе Тольятти на 2017-2021 годы»</t>
  </si>
  <si>
    <t>990 00 04580</t>
  </si>
  <si>
    <t>Иные нераспределенные бюджетные ассигнования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</si>
  <si>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</si>
  <si>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</si>
  <si>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</si>
  <si>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</si>
  <si>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</si>
  <si>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</si>
  <si>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</si>
  <si>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</si>
  <si>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</si>
  <si>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</si>
  <si>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</si>
  <si>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151 00 04180</t>
  </si>
  <si>
    <t>151 00 00000</t>
  </si>
  <si>
    <t>151 00 04000</t>
  </si>
  <si>
    <t>151 00 04420</t>
  </si>
  <si>
    <t>990 00 04060</t>
  </si>
  <si>
    <t>Материально-техническое обеспечение деятельности Общественной палаты</t>
  </si>
  <si>
    <t>Муниципальная программа «Благоустройство территории городского округа Тольятти на 2015-2024 годы»</t>
  </si>
  <si>
    <t xml:space="preserve">330 00 00000   </t>
  </si>
  <si>
    <t>120 00 04070</t>
  </si>
  <si>
    <t>120 00 04000</t>
  </si>
  <si>
    <t xml:space="preserve">Субсидии некоммерческим организациям 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</si>
  <si>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</si>
  <si>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280 00 10370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</si>
  <si>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</si>
  <si>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Социальные выплаты гражданам, кроме публичных нормативных социальных выплат</t>
  </si>
  <si>
    <t>270 00 00000</t>
  </si>
  <si>
    <t>270 00 04000</t>
  </si>
  <si>
    <t>270 00 04040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</si>
  <si>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</si>
  <si>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Строительство объектов дошкольного образования</t>
  </si>
  <si>
    <t>070 00 S3390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</si>
  <si>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</si>
  <si>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</si>
  <si>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Высшее образование</t>
  </si>
  <si>
    <t>330 00 04270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</si>
  <si>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</si>
  <si>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050 00 04280</t>
  </si>
  <si>
    <t xml:space="preserve">330 00 L555F  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</si>
  <si>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</si>
  <si>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</si>
  <si>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</si>
  <si>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 xml:space="preserve">Мероприятия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</si>
  <si>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330 00 S3320</t>
  </si>
  <si>
    <t>330 00 S3760</t>
  </si>
  <si>
    <t/>
  </si>
  <si>
    <t>240 00 04450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</si>
  <si>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2018-2022 годы</t>
    </r>
    <r>
      <rPr>
        <sz val="13"/>
        <rFont val="Calibri"/>
        <family val="2"/>
        <charset val="204"/>
      </rPr>
      <t>»</t>
    </r>
  </si>
  <si>
    <t>050 00 09300</t>
  </si>
  <si>
    <t>Единовременное пособие на первоочередные нужды</t>
  </si>
  <si>
    <t>050 00 09340</t>
  </si>
  <si>
    <t>050 00 09350</t>
  </si>
  <si>
    <t>050 00 09360</t>
  </si>
  <si>
    <t>050 00 09370</t>
  </si>
  <si>
    <t>050 00 09380</t>
  </si>
  <si>
    <t>050 00 09390</t>
  </si>
  <si>
    <t>Единовременное пособие одному из родителей  в связи с рождением ребенка в День исторического рождения города (20 июня)</t>
  </si>
  <si>
    <t>050 00 04340</t>
  </si>
  <si>
    <t>Иные закупки товаров, работ и услуг для обеспечения
государственных (муниципальных) нужд</t>
  </si>
  <si>
    <r>
      <t xml:space="preserve">Единовременное пособие в связи с награждением медалью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</si>
  <si>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 xml:space="preserve">Единовременное пособие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</si>
  <si>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Единовременное пособие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</si>
  <si>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 xml:space="preserve">280 00 10570 </t>
  </si>
  <si>
    <t>090 00 04240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</si>
  <si>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</si>
  <si>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080 00 L0200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</si>
  <si>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</si>
  <si>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</si>
  <si>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</si>
  <si>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</si>
  <si>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</si>
  <si>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220 00 08000</t>
  </si>
  <si>
    <t>220 00 08010</t>
  </si>
  <si>
    <t>220 00 02000</t>
  </si>
  <si>
    <t>220 00 02080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</si>
  <si>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</si>
  <si>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</si>
  <si>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</si>
  <si>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</si>
  <si>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</si>
  <si>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</si>
  <si>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</si>
  <si>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280 00 10130</t>
  </si>
  <si>
    <t>990 00 72000</t>
  </si>
  <si>
    <t>990 00 72004</t>
  </si>
  <si>
    <t>230 00 S0340</t>
  </si>
  <si>
    <t>230 00 S3800</t>
  </si>
  <si>
    <t>230 00 S3810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</si>
  <si>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</si>
  <si>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</si>
  <si>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</si>
  <si>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280 00 10620</t>
  </si>
  <si>
    <t xml:space="preserve">Подпрограмма «Содержание улично-дорожной сети городского округа Тольятти на 2014-2020гг.»  </t>
  </si>
  <si>
    <t>Субвенции</t>
  </si>
  <si>
    <t>Организация деятельности в сфере архивного дела</t>
  </si>
  <si>
    <t>Закупка товаров, работ и услуг для государственных (муниципальных) нужд</t>
  </si>
  <si>
    <t>220 00 75150</t>
  </si>
  <si>
    <t>220 00 75000</t>
  </si>
  <si>
    <t>Организация деятельности в сфере обеспечения жильем отдельных категорий граждан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</si>
  <si>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</si>
  <si>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>220 00 75080</t>
  </si>
  <si>
    <t>Организация деятельности в сфере охраны окружающей среды</t>
  </si>
  <si>
    <t>220 00 75120</t>
  </si>
  <si>
    <t>Организация транспортного обслуживания населения на садово-дачные массивы</t>
  </si>
  <si>
    <t>Организация деятельности административных комиссий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</si>
  <si>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</si>
  <si>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220 00 75130</t>
  </si>
  <si>
    <t>220 00 75160</t>
  </si>
  <si>
    <t>220 00 75180</t>
  </si>
  <si>
    <t>Меры по осуществлению деятельности по опеке и попечительству в отношении совершеннолетних граждан</t>
  </si>
  <si>
    <t>220 00 75190</t>
  </si>
  <si>
    <t>Организация деятельности в сфере охраны труда</t>
  </si>
  <si>
    <t>220 00 75200</t>
  </si>
  <si>
    <t>110 00 75180</t>
  </si>
  <si>
    <t>110 00 75000</t>
  </si>
  <si>
    <t>110 00 75120</t>
  </si>
  <si>
    <t>110 00 75190</t>
  </si>
  <si>
    <t>Охрана семьи и детства</t>
  </si>
  <si>
    <t xml:space="preserve">10 </t>
  </si>
  <si>
    <t xml:space="preserve">04 </t>
  </si>
  <si>
    <t>Вознаграждение, причитающееся приемному родителю, патронатному воспитателю</t>
  </si>
  <si>
    <t>050 00 75000</t>
  </si>
  <si>
    <t>050 00 75170</t>
  </si>
  <si>
    <t xml:space="preserve">Муниципальная программа «Формирование современной городской среды на 2018-2022 годы» </t>
  </si>
  <si>
    <t xml:space="preserve">340 00 00000 </t>
  </si>
  <si>
    <t xml:space="preserve">340 00 L5550  </t>
  </si>
  <si>
    <t>070 00 75020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</si>
  <si>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</si>
  <si>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</si>
  <si>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</si>
  <si>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</si>
  <si>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</si>
  <si>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</si>
  <si>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</si>
  <si>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</si>
  <si>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</si>
  <si>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</si>
  <si>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990 00 S2000</t>
  </si>
  <si>
    <t>990 00 S2004</t>
  </si>
  <si>
    <t>010 00 S2000</t>
  </si>
  <si>
    <t>010 00 S2002</t>
  </si>
  <si>
    <t>020 00 S2000</t>
  </si>
  <si>
    <t>020 00 S2002</t>
  </si>
  <si>
    <t>070 00 S2000</t>
  </si>
  <si>
    <t>070 00 S2002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</si>
  <si>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</si>
  <si>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</si>
  <si>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100 00 02000</t>
  </si>
  <si>
    <t>100 00 02320</t>
  </si>
  <si>
    <t>Мероприятия в организациях, осуществляющих обеспечение градостроительной деятельности</t>
  </si>
  <si>
    <t>100 00 04320</t>
  </si>
  <si>
    <t>110 00 S3000</t>
  </si>
  <si>
    <t>110 00 S3420</t>
  </si>
  <si>
    <t>Обеспечение долевого софинансирования расходов</t>
  </si>
  <si>
    <t>Создание, организация деятельности и развитие многофунционального центра предоставления государственных и муниципальных услуг</t>
  </si>
  <si>
    <t>050 00 09400</t>
  </si>
  <si>
    <t>Ежемесячные денежные выплаты на проезд для отдельных категорий граждан из числа инвалидов</t>
  </si>
  <si>
    <t>Поддержка муниципальных программ формирования современной городской среды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</si>
  <si>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</si>
  <si>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</si>
  <si>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090 00 04040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</si>
  <si>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</si>
  <si>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КУЛЬТУРА, КИНЕМАТОГРАФИЯ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</si>
  <si>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2014-2020 годы</t>
  </si>
  <si>
    <t>070 00 75280</t>
  </si>
  <si>
    <t>Осуществление ежемесячной денежной выплаты в размере 1500 (одной тысячи пятьсот)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</si>
  <si>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S3340</t>
  </si>
  <si>
    <t>070 00 S3350</t>
  </si>
  <si>
    <t>990 00 51200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</si>
  <si>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</si>
  <si>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080 00 R4970</t>
  </si>
  <si>
    <t>Предоставление молодым семьям социальных выплат на приобретение жилья или строительство индивидуального жилого дома</t>
  </si>
  <si>
    <t>080 00 L4970</t>
  </si>
  <si>
    <t>Обеспечение жильем граждан, проработавших в тылу в период Великой Отечественной войны</t>
  </si>
  <si>
    <t>990 00 75090</t>
  </si>
  <si>
    <t>990 00 51340</t>
  </si>
  <si>
    <t xml:space="preserve">Обеспечение жильем отдельных категорий граждан, установленных Федеральным законом от 12.01.1995г          № 5-ФЗ «О ветеранах», в соответствии с Указом Президента РФ от 07.05.2008г № 714 «Об обеспечении жильем ветеранов Великой Отечественной войны 1941-1945 годов» </t>
  </si>
  <si>
    <t>990 00 51350</t>
  </si>
  <si>
    <t>Обеспечение жильём отдельных категорий граждан, установленных Федеральным законом от 12.01.1995г №5-ФЗ «О ветеранах»</t>
  </si>
  <si>
    <t>990 00 51760</t>
  </si>
  <si>
    <t>Обеспечение жильём отдельных категорий граждан, установленных Федеральным законом от 24.11.1995г №181-ФЗ «О социальной защите инвалидов в РФ»</t>
  </si>
  <si>
    <t>990 00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</si>
  <si>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</si>
  <si>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Капитальные вложения в объекты государственной (муниципальной) собственности 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</si>
  <si>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</si>
  <si>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</si>
  <si>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010 00 S3020</t>
  </si>
  <si>
    <t>280 00 04370</t>
  </si>
  <si>
    <t>280 00 04000</t>
  </si>
  <si>
    <t>010 00 R5170</t>
  </si>
  <si>
    <t>Поддержка творческой деятельности и техническое оснащение детских и кукольных театров</t>
  </si>
  <si>
    <t>010 00 76010</t>
  </si>
  <si>
    <t>Поддержка самодеятельного народного творчества</t>
  </si>
  <si>
    <t xml:space="preserve">Мероприятия по проведению капитального ремонта зданий (помещений) муниципальных учреждений культуры </t>
  </si>
  <si>
    <t>030 00 S3010</t>
  </si>
  <si>
    <t>Организация и проведение мероприятий с несовершеннолетними в период каникул и свободное от учебы время</t>
  </si>
  <si>
    <t>Резервный фонд Губернатора Самарской области</t>
  </si>
  <si>
    <t>Создание дополнительных мест для детей в возрасте от 2 месяцев до 3 лет в  организациях, осуществляющих образовательную деятельность по программам дошкольного образования</t>
  </si>
  <si>
    <t>070 00 L1590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</si>
  <si>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</si>
  <si>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</si>
  <si>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221 00 75200</t>
  </si>
  <si>
    <t>221 00 75000</t>
  </si>
  <si>
    <t>330 00 S9800</t>
  </si>
  <si>
    <t>070 00 S3400</t>
  </si>
  <si>
    <t>020 00 04100</t>
  </si>
  <si>
    <t>Проектирование и реконструкция объектов капитального строительства муниципальной собственности в рамках муниципальной программы «Развитие физической культуры и спорта на территории городского округа Тольятти на 2017-2021 годы»</t>
  </si>
  <si>
    <t>020 00 S3030</t>
  </si>
  <si>
    <t>090 00 04360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</si>
  <si>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</si>
  <si>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</si>
  <si>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230 00 12000</t>
  </si>
  <si>
    <t>230 00 12390</t>
  </si>
  <si>
    <t>Учреждения, осуществляющие деятельность в области лесного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</si>
  <si>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2019-2023 годы</t>
    </r>
    <r>
      <rPr>
        <sz val="13"/>
        <rFont val="Calibri"/>
        <family val="2"/>
        <charset val="204"/>
      </rPr>
      <t>»</t>
    </r>
  </si>
  <si>
    <t>Муниципальная программа «Капитальный ремонт многоквартирных домов городского округа Тольятти на 2019-2023 годы»</t>
  </si>
  <si>
    <t>060 00 02000</t>
  </si>
  <si>
    <t>060 00 02430</t>
  </si>
  <si>
    <t>Муниципальная программа «Профилактика наркомании населения городского округа Тольятти на 2019-2023 годы»</t>
  </si>
  <si>
    <t>340 00 S5550</t>
  </si>
  <si>
    <t>Поддержка муниципальных программ формирования современной городской среды (дополнительные расходы по результатам общественного опроса)</t>
  </si>
  <si>
    <t>090 00 02430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</si>
  <si>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</si>
  <si>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 xml:space="preserve">280 00 10630 </t>
  </si>
  <si>
    <t>155 00 S2000</t>
  </si>
  <si>
    <t>155 00 S2005</t>
  </si>
  <si>
    <t>330 00 04100</t>
  </si>
  <si>
    <t>070 00 04100</t>
  </si>
  <si>
    <t>330 00 04260</t>
  </si>
  <si>
    <t xml:space="preserve">доп.потребность </t>
  </si>
  <si>
    <t>перемещение/сокращение</t>
  </si>
  <si>
    <t>экономия</t>
  </si>
  <si>
    <t>вышестоящие</t>
  </si>
  <si>
    <t>020 Р5 54950</t>
  </si>
  <si>
    <t>Мероприятия по созданию условий для занятий физической культурой и спортом, массовым спортом</t>
  </si>
  <si>
    <t>110 00 75200</t>
  </si>
  <si>
    <t>Тетары, концертные и другие организации исполнительских искусств</t>
  </si>
  <si>
    <t>330 00 04240</t>
  </si>
  <si>
    <t>Осуществление деятельности по отлову и содержанию безнадзорных животных</t>
  </si>
  <si>
    <t>220 00 75290</t>
  </si>
  <si>
    <t>Строительство объектов благоустройства муниципальной собственности</t>
  </si>
  <si>
    <t>330 00 L1130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</si>
  <si>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</si>
  <si>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020 Р5 S1390</t>
  </si>
  <si>
    <t>990 00 04070</t>
  </si>
  <si>
    <t>990 00 04310</t>
  </si>
  <si>
    <t>020 00 S3340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</si>
  <si>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2014-2021 годы</t>
  </si>
  <si>
    <t>020 00 S3350</t>
  </si>
  <si>
    <t>Сельское хозяйство и рыболовство</t>
  </si>
  <si>
    <t>130 00 75000</t>
  </si>
  <si>
    <t>130 00 75290</t>
  </si>
  <si>
    <t>220 00 S2000</t>
  </si>
  <si>
    <t>220 00 S2001</t>
  </si>
  <si>
    <t>Обеспечение деятельности народных дружин</t>
  </si>
  <si>
    <t>160 00 S3300</t>
  </si>
  <si>
    <t>990 00 12000</t>
  </si>
  <si>
    <t>990 00 12150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</si>
  <si>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2014-2021 годы</t>
    </r>
  </si>
  <si>
    <t>070 00 S3940</t>
  </si>
  <si>
    <t>070 00 S3950</t>
  </si>
  <si>
    <t>Строительство объектов дошкольного образования с ясельными группами</t>
  </si>
  <si>
    <t>070 00 S1590</t>
  </si>
  <si>
    <t>070 P2 51590</t>
  </si>
  <si>
    <t>Создание дополнительных мест для детей в возрасте от 2 месяцев до 3 лет в организациях, осуществляющих образовательную деятельность по программам дошкольного образования</t>
  </si>
  <si>
    <t>Мероприятия на осуществление капитального ремонта зданий (помещений) муниципальных учреждений, осуществляющих деятельность в сфере культуры</t>
  </si>
  <si>
    <t xml:space="preserve">010 A1S3020 </t>
  </si>
  <si>
    <t>Мероприятия на укрепление материально-технической базы организаций высшего образования в сфере культуры</t>
  </si>
  <si>
    <t>010 00 76130</t>
  </si>
  <si>
    <t>Мероприятия на лесовосстановление в рамках государственной программы Самарской области «Развитие лесного хозяйства Самарской области на 2014-2030 годы»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</si>
  <si>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</si>
  <si>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</si>
  <si>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2014-2030 годы» 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</si>
  <si>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</si>
  <si>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</si>
  <si>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</si>
  <si>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t>РАСХОДЫ БЮДЖЕТА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ЗА I КВАРТАЛ 2019 ГОДА</t>
  </si>
  <si>
    <t>тыс.руб.</t>
  </si>
  <si>
    <t xml:space="preserve">Утвержденный план </t>
  </si>
  <si>
    <t>Кассовое исполнение</t>
  </si>
  <si>
    <t>% исполнения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</si>
  <si>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</si>
  <si>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</si>
  <si>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</si>
  <si>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</si>
  <si>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r>
      <t xml:space="preserve">Муниципальная 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Культура Тольятти (2019-2023гг.)</t>
    </r>
    <r>
      <rPr>
        <sz val="13"/>
        <rFont val="Calibri"/>
        <family val="2"/>
        <charset val="204"/>
      </rPr>
      <t>»</t>
    </r>
  </si>
  <si>
    <t>Среднесписочная численность работников муниципальных учреждений за I квартал 2019 года составила  16 483 чел., затраты на их денежное содержание составили 932 097 тыс. руб.</t>
  </si>
  <si>
    <t>Среднесписочная численность муниципальных служащих за I квартал 2019 года составила  920 чел., затраты на их денежное содержание составили 101 073 тыс.руб.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</si>
</sst>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0" fontId="9" fillId="0" borderId="1" xfId="0" applyFont="1" applyFill="1" applyBorder="1"/>
    <xf numFmtId="0" fontId="6" fillId="0" borderId="1" xfId="0" applyFont="1" applyFill="1" applyBorder="1"/>
    <xf numFmtId="0" fontId="12" fillId="0" borderId="1" xfId="0" applyFont="1" applyFill="1" applyBorder="1"/>
    <xf numFmtId="0" fontId="16" fillId="0" borderId="1" xfId="0" applyFont="1" applyFill="1" applyBorder="1"/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/>
    <xf numFmtId="0" fontId="14" fillId="0" borderId="1" xfId="0" applyFont="1" applyFill="1" applyBorder="1"/>
    <xf numFmtId="0" fontId="12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horizontal="left" wrapText="1"/>
    </xf>
    <xf numFmtId="11" fontId="12" fillId="0" borderId="1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wrapText="1"/>
    </xf>
    <xf numFmtId="166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/>
    </xf>
    <xf numFmtId="11" fontId="11" fillId="0" borderId="1" xfId="0" applyNumberFormat="1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 wrapText="1"/>
    </xf>
    <xf numFmtId="0" fontId="13" fillId="0" borderId="1" xfId="0" applyFont="1" applyFill="1" applyBorder="1"/>
    <xf numFmtId="3" fontId="9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0" fontId="12" fillId="0" borderId="1" xfId="3" applyFont="1" applyFill="1" applyBorder="1" applyAlignment="1">
      <alignment horizontal="left" wrapText="1"/>
    </xf>
    <xf numFmtId="49" fontId="6" fillId="0" borderId="1" xfId="0" applyNumberFormat="1" applyFont="1" applyFill="1" applyBorder="1" applyAlignment="1"/>
    <xf numFmtId="0" fontId="12" fillId="0" borderId="1" xfId="3" applyNumberFormat="1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166" fontId="12" fillId="0" borderId="1" xfId="3" applyNumberFormat="1" applyFont="1" applyFill="1" applyBorder="1" applyAlignment="1">
      <alignment horizontal="center" wrapText="1"/>
    </xf>
    <xf numFmtId="0" fontId="17" fillId="0" borderId="1" xfId="0" applyFont="1" applyFill="1" applyBorder="1"/>
    <xf numFmtId="1" fontId="6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/>
    </xf>
    <xf numFmtId="3" fontId="12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3" fontId="13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/>
    <xf numFmtId="49" fontId="12" fillId="0" borderId="2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/>
    <xf numFmtId="3" fontId="9" fillId="0" borderId="1" xfId="0" applyNumberFormat="1" applyFont="1" applyFill="1" applyBorder="1"/>
    <xf numFmtId="3" fontId="14" fillId="0" borderId="1" xfId="0" applyNumberFormat="1" applyFont="1" applyFill="1" applyBorder="1"/>
    <xf numFmtId="3" fontId="12" fillId="0" borderId="1" xfId="0" applyNumberFormat="1" applyFont="1" applyFill="1" applyBorder="1"/>
    <xf numFmtId="0" fontId="11" fillId="0" borderId="1" xfId="0" applyFont="1" applyFill="1" applyBorder="1" applyAlignment="1">
      <alignment horizontal="center"/>
    </xf>
    <xf numFmtId="3" fontId="13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wrapText="1"/>
    </xf>
    <xf numFmtId="49" fontId="12" fillId="0" borderId="1" xfId="3" applyNumberFormat="1" applyFont="1" applyFill="1" applyBorder="1" applyAlignment="1">
      <alignment horizontal="center" wrapText="1"/>
    </xf>
    <xf numFmtId="0" fontId="16" fillId="0" borderId="1" xfId="0" applyFont="1" applyFill="1" applyBorder="1" applyAlignment="1"/>
    <xf numFmtId="0" fontId="12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13" fillId="0" borderId="1" xfId="1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49" fontId="11" fillId="0" borderId="2" xfId="0" applyNumberFormat="1" applyFont="1" applyFill="1" applyBorder="1" applyAlignment="1">
      <alignment horizontal="center" wrapText="1"/>
    </xf>
    <xf numFmtId="1" fontId="12" fillId="0" borderId="2" xfId="0" applyNumberFormat="1" applyFont="1" applyFill="1" applyBorder="1" applyAlignment="1">
      <alignment horizontal="center" wrapText="1"/>
    </xf>
    <xf numFmtId="0" fontId="16" fillId="0" borderId="2" xfId="0" applyFont="1" applyFill="1" applyBorder="1"/>
    <xf numFmtId="166" fontId="5" fillId="0" borderId="1" xfId="0" applyNumberFormat="1" applyFont="1" applyFill="1" applyBorder="1" applyAlignment="1">
      <alignment horizontal="center"/>
    </xf>
    <xf numFmtId="166" fontId="12" fillId="0" borderId="1" xfId="0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260"/>
  <sheetViews>
    <sheetView showZeros="0" tabSelected="1" view="pageBreakPreview" zoomScaleNormal="75" zoomScaleSheetLayoutView="100" workbookViewId="0">
      <selection activeCell="AJ5" sqref="AJ5"/>
    </sheetView>
  </sheetViews>
  <sheetFormatPr defaultColWidth="9.140625" defaultRowHeight="15"/>
  <cols>
    <col min="1" max="1" width="55.85546875" style="2" customWidth="1"/>
    <col min="2" max="2" width="8.7109375" style="3" customWidth="1"/>
    <col min="3" max="3" width="8" style="3" customWidth="1"/>
    <col min="4" max="4" width="16.140625" style="4" customWidth="1"/>
    <col min="5" max="5" width="8" style="3" customWidth="1"/>
    <col min="6" max="6" width="17.7109375" style="1" hidden="1" customWidth="1"/>
    <col min="7" max="7" width="14.85546875" style="1" hidden="1" customWidth="1"/>
    <col min="8" max="8" width="13.7109375" style="1" hidden="1" customWidth="1"/>
    <col min="9" max="9" width="13.85546875" style="1" hidden="1" customWidth="1"/>
    <col min="10" max="10" width="9.140625" style="1" hidden="1" customWidth="1"/>
    <col min="11" max="11" width="10.42578125" style="1" hidden="1" customWidth="1"/>
    <col min="12" max="12" width="13.85546875" style="1" hidden="1" customWidth="1"/>
    <col min="13" max="13" width="14.7109375" style="1" hidden="1" customWidth="1"/>
    <col min="14" max="14" width="13" style="1" hidden="1" customWidth="1"/>
    <col min="15" max="15" width="13.42578125" style="1" hidden="1" customWidth="1"/>
    <col min="16" max="16" width="12.85546875" style="1" hidden="1" customWidth="1"/>
    <col min="17" max="17" width="13.42578125" style="1" hidden="1" customWidth="1"/>
    <col min="18" max="18" width="13.85546875" style="1" hidden="1" customWidth="1"/>
    <col min="19" max="19" width="14.85546875" style="1" hidden="1" customWidth="1"/>
    <col min="20" max="20" width="10.28515625" style="1" hidden="1" customWidth="1"/>
    <col min="21" max="21" width="11.85546875" style="1" hidden="1" customWidth="1"/>
    <col min="22" max="22" width="0" style="1" hidden="1" customWidth="1"/>
    <col min="23" max="23" width="14.42578125" style="1" hidden="1" customWidth="1"/>
    <col min="24" max="24" width="16.42578125" style="1" customWidth="1"/>
    <col min="25" max="25" width="18.140625" style="1" customWidth="1"/>
    <col min="26" max="26" width="16.42578125" style="1" customWidth="1"/>
    <col min="27" max="27" width="17.85546875" style="1" customWidth="1"/>
    <col min="28" max="28" width="16.7109375" style="1" customWidth="1"/>
    <col min="29" max="29" width="18.5703125" style="1" customWidth="1"/>
    <col min="30" max="16384" width="9.140625" style="1"/>
  </cols>
  <sheetData>
    <row r="1" spans="1:29" ht="113.25" customHeight="1">
      <c r="A1" s="114" t="s">
        <v>730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</row>
    <row r="2" spans="1:29" ht="24" customHeight="1">
      <c r="AC2" s="95" t="s">
        <v>731</v>
      </c>
    </row>
    <row r="3" spans="1:29" ht="12.75" customHeight="1">
      <c r="A3" s="118" t="s">
        <v>12</v>
      </c>
      <c r="B3" s="115" t="s">
        <v>48</v>
      </c>
      <c r="C3" s="115" t="s">
        <v>49</v>
      </c>
      <c r="D3" s="118" t="s">
        <v>13</v>
      </c>
      <c r="E3" s="115" t="s">
        <v>14</v>
      </c>
      <c r="F3" s="113" t="s">
        <v>6</v>
      </c>
      <c r="G3" s="113"/>
      <c r="H3" s="110" t="s">
        <v>683</v>
      </c>
      <c r="I3" s="110" t="s">
        <v>684</v>
      </c>
      <c r="J3" s="110" t="s">
        <v>685</v>
      </c>
      <c r="K3" s="110" t="s">
        <v>686</v>
      </c>
      <c r="L3" s="113" t="s">
        <v>6</v>
      </c>
      <c r="M3" s="113"/>
      <c r="N3" s="110" t="s">
        <v>683</v>
      </c>
      <c r="O3" s="110" t="s">
        <v>684</v>
      </c>
      <c r="P3" s="110" t="s">
        <v>685</v>
      </c>
      <c r="Q3" s="110" t="s">
        <v>686</v>
      </c>
      <c r="R3" s="113" t="s">
        <v>6</v>
      </c>
      <c r="S3" s="113"/>
      <c r="T3" s="110" t="s">
        <v>683</v>
      </c>
      <c r="U3" s="110" t="s">
        <v>684</v>
      </c>
      <c r="V3" s="110" t="s">
        <v>685</v>
      </c>
      <c r="W3" s="110" t="s">
        <v>686</v>
      </c>
      <c r="X3" s="113" t="s">
        <v>732</v>
      </c>
      <c r="Y3" s="113"/>
      <c r="Z3" s="113" t="s">
        <v>733</v>
      </c>
      <c r="AA3" s="113"/>
      <c r="AB3" s="113" t="s">
        <v>734</v>
      </c>
      <c r="AC3" s="113"/>
    </row>
    <row r="4" spans="1:29" ht="13.5" customHeight="1">
      <c r="A4" s="118"/>
      <c r="B4" s="115"/>
      <c r="C4" s="115"/>
      <c r="D4" s="118"/>
      <c r="E4" s="115"/>
      <c r="F4" s="113"/>
      <c r="G4" s="113"/>
      <c r="H4" s="111"/>
      <c r="I4" s="111"/>
      <c r="J4" s="111"/>
      <c r="K4" s="111"/>
      <c r="L4" s="113"/>
      <c r="M4" s="113"/>
      <c r="N4" s="111"/>
      <c r="O4" s="111"/>
      <c r="P4" s="111"/>
      <c r="Q4" s="111"/>
      <c r="R4" s="113"/>
      <c r="S4" s="113"/>
      <c r="T4" s="111"/>
      <c r="U4" s="111"/>
      <c r="V4" s="111"/>
      <c r="W4" s="111"/>
      <c r="X4" s="113"/>
      <c r="Y4" s="113"/>
      <c r="Z4" s="113"/>
      <c r="AA4" s="113"/>
      <c r="AB4" s="113"/>
      <c r="AC4" s="113"/>
    </row>
    <row r="5" spans="1:29" ht="105.75" customHeight="1">
      <c r="A5" s="118"/>
      <c r="B5" s="115"/>
      <c r="C5" s="115"/>
      <c r="D5" s="118"/>
      <c r="E5" s="115"/>
      <c r="F5" s="106" t="s">
        <v>7</v>
      </c>
      <c r="G5" s="42" t="s">
        <v>8</v>
      </c>
      <c r="H5" s="112"/>
      <c r="I5" s="112"/>
      <c r="J5" s="112"/>
      <c r="K5" s="112"/>
      <c r="L5" s="106" t="s">
        <v>7</v>
      </c>
      <c r="M5" s="42" t="s">
        <v>8</v>
      </c>
      <c r="N5" s="112"/>
      <c r="O5" s="112"/>
      <c r="P5" s="112"/>
      <c r="Q5" s="112"/>
      <c r="R5" s="106" t="s">
        <v>7</v>
      </c>
      <c r="S5" s="42" t="s">
        <v>8</v>
      </c>
      <c r="T5" s="112"/>
      <c r="U5" s="112"/>
      <c r="V5" s="112"/>
      <c r="W5" s="112"/>
      <c r="X5" s="106" t="s">
        <v>7</v>
      </c>
      <c r="Y5" s="42" t="s">
        <v>8</v>
      </c>
      <c r="Z5" s="106" t="s">
        <v>7</v>
      </c>
      <c r="AA5" s="42" t="s">
        <v>8</v>
      </c>
      <c r="AB5" s="106" t="s">
        <v>7</v>
      </c>
      <c r="AC5" s="42" t="s">
        <v>8</v>
      </c>
    </row>
    <row r="6" spans="1:29" ht="15.75" customHeight="1">
      <c r="A6" s="43"/>
      <c r="B6" s="44"/>
      <c r="C6" s="44"/>
      <c r="D6" s="45"/>
      <c r="E6" s="44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22"/>
      <c r="AA6" s="22"/>
      <c r="AB6" s="97"/>
      <c r="AC6" s="97"/>
    </row>
    <row r="7" spans="1:29" s="5" customFormat="1" ht="50.25" customHeight="1">
      <c r="A7" s="41" t="s">
        <v>15</v>
      </c>
      <c r="B7" s="16" t="s">
        <v>16</v>
      </c>
      <c r="C7" s="16"/>
      <c r="D7" s="17"/>
      <c r="E7" s="16"/>
      <c r="F7" s="18">
        <f>F9+F16+F36+F100+F107+F88</f>
        <v>1266858</v>
      </c>
      <c r="G7" s="18">
        <f>G9+G16+G36+G100+G107+G88</f>
        <v>57598</v>
      </c>
      <c r="H7" s="18">
        <f t="shared" ref="H7:Y7" si="0">H9+H16+H36+H88+H100+H107</f>
        <v>0</v>
      </c>
      <c r="I7" s="18">
        <f t="shared" si="0"/>
        <v>-21307</v>
      </c>
      <c r="J7" s="18">
        <f t="shared" si="0"/>
        <v>0</v>
      </c>
      <c r="K7" s="18">
        <f t="shared" si="0"/>
        <v>0</v>
      </c>
      <c r="L7" s="18">
        <f t="shared" si="0"/>
        <v>1245551</v>
      </c>
      <c r="M7" s="18">
        <f t="shared" si="0"/>
        <v>57598</v>
      </c>
      <c r="N7" s="18">
        <f t="shared" si="0"/>
        <v>340</v>
      </c>
      <c r="O7" s="18">
        <f t="shared" si="0"/>
        <v>0</v>
      </c>
      <c r="P7" s="18">
        <f t="shared" si="0"/>
        <v>0</v>
      </c>
      <c r="Q7" s="18">
        <f t="shared" si="0"/>
        <v>436</v>
      </c>
      <c r="R7" s="18">
        <f t="shared" si="0"/>
        <v>1246327</v>
      </c>
      <c r="S7" s="18">
        <f t="shared" si="0"/>
        <v>58034</v>
      </c>
      <c r="T7" s="18">
        <f t="shared" si="0"/>
        <v>330</v>
      </c>
      <c r="U7" s="18">
        <f t="shared" si="0"/>
        <v>0</v>
      </c>
      <c r="V7" s="18">
        <f t="shared" si="0"/>
        <v>0</v>
      </c>
      <c r="W7" s="18">
        <f t="shared" si="0"/>
        <v>7</v>
      </c>
      <c r="X7" s="18">
        <f t="shared" si="0"/>
        <v>1246664</v>
      </c>
      <c r="Y7" s="18">
        <f t="shared" si="0"/>
        <v>58041</v>
      </c>
      <c r="Z7" s="18">
        <f t="shared" ref="Z7:AA7" si="1">Z9+Z16+Z36+Z88+Z100+Z107</f>
        <v>244938</v>
      </c>
      <c r="AA7" s="18">
        <f t="shared" si="1"/>
        <v>9327</v>
      </c>
      <c r="AB7" s="103">
        <f t="shared" ref="AB7:AB13" si="2">Z7/X7*100</f>
        <v>19.647475181765095</v>
      </c>
      <c r="AC7" s="103">
        <f t="shared" ref="AC7" si="3">AA7/Y7*100</f>
        <v>16.069674884995088</v>
      </c>
    </row>
    <row r="8" spans="1:29" s="6" customFormat="1" ht="16.5">
      <c r="A8" s="43"/>
      <c r="B8" s="44"/>
      <c r="C8" s="44"/>
      <c r="D8" s="45"/>
      <c r="E8" s="44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22"/>
      <c r="AA8" s="22"/>
      <c r="AB8" s="104"/>
      <c r="AC8" s="104"/>
    </row>
    <row r="9" spans="1:29" s="7" customFormat="1" ht="62.25" customHeight="1">
      <c r="A9" s="50" t="s">
        <v>70</v>
      </c>
      <c r="B9" s="19" t="s">
        <v>50</v>
      </c>
      <c r="C9" s="19" t="s">
        <v>51</v>
      </c>
      <c r="D9" s="51"/>
      <c r="E9" s="19"/>
      <c r="F9" s="20">
        <f t="shared" ref="F9:G13" si="4">F10</f>
        <v>4183</v>
      </c>
      <c r="G9" s="20">
        <f t="shared" si="4"/>
        <v>0</v>
      </c>
      <c r="H9" s="20">
        <f>H10</f>
        <v>0</v>
      </c>
      <c r="I9" s="20">
        <f t="shared" ref="I9:M9" si="5">I10</f>
        <v>0</v>
      </c>
      <c r="J9" s="20">
        <f t="shared" si="5"/>
        <v>0</v>
      </c>
      <c r="K9" s="20">
        <f t="shared" si="5"/>
        <v>0</v>
      </c>
      <c r="L9" s="20">
        <f t="shared" si="5"/>
        <v>4183</v>
      </c>
      <c r="M9" s="20">
        <f t="shared" si="5"/>
        <v>0</v>
      </c>
      <c r="N9" s="20">
        <f>N10</f>
        <v>0</v>
      </c>
      <c r="O9" s="20">
        <f t="shared" ref="O9:O13" si="6">O10</f>
        <v>0</v>
      </c>
      <c r="P9" s="20">
        <f t="shared" ref="P9:P13" si="7">P10</f>
        <v>0</v>
      </c>
      <c r="Q9" s="20">
        <f t="shared" ref="Q9:Q13" si="8">Q10</f>
        <v>0</v>
      </c>
      <c r="R9" s="20">
        <f t="shared" ref="R9:S13" si="9">R10</f>
        <v>4183</v>
      </c>
      <c r="S9" s="20">
        <f t="shared" ref="S9" si="10">S10</f>
        <v>0</v>
      </c>
      <c r="T9" s="20">
        <f>T10</f>
        <v>0</v>
      </c>
      <c r="U9" s="20">
        <f t="shared" ref="U9:AA13" si="11">U10</f>
        <v>0</v>
      </c>
      <c r="V9" s="20">
        <f t="shared" si="11"/>
        <v>0</v>
      </c>
      <c r="W9" s="20">
        <f t="shared" si="11"/>
        <v>0</v>
      </c>
      <c r="X9" s="20">
        <f t="shared" si="11"/>
        <v>4183</v>
      </c>
      <c r="Y9" s="20">
        <f t="shared" si="11"/>
        <v>0</v>
      </c>
      <c r="Z9" s="20">
        <f t="shared" si="11"/>
        <v>751</v>
      </c>
      <c r="AA9" s="20">
        <f t="shared" si="11"/>
        <v>0</v>
      </c>
      <c r="AB9" s="105">
        <f t="shared" si="2"/>
        <v>17.953621802534066</v>
      </c>
      <c r="AC9" s="105"/>
    </row>
    <row r="10" spans="1:29" s="7" customFormat="1" ht="51" customHeight="1">
      <c r="A10" s="27" t="s">
        <v>443</v>
      </c>
      <c r="B10" s="21" t="s">
        <v>50</v>
      </c>
      <c r="C10" s="21" t="s">
        <v>51</v>
      </c>
      <c r="D10" s="52" t="s">
        <v>236</v>
      </c>
      <c r="E10" s="21"/>
      <c r="F10" s="22">
        <f t="shared" si="4"/>
        <v>4183</v>
      </c>
      <c r="G10" s="22">
        <f t="shared" si="4"/>
        <v>0</v>
      </c>
      <c r="H10" s="36">
        <f>H11</f>
        <v>0</v>
      </c>
      <c r="I10" s="36">
        <f t="shared" ref="I10:K13" si="12">I11</f>
        <v>0</v>
      </c>
      <c r="J10" s="36">
        <f t="shared" si="12"/>
        <v>0</v>
      </c>
      <c r="K10" s="36">
        <f t="shared" si="12"/>
        <v>0</v>
      </c>
      <c r="L10" s="22">
        <f t="shared" ref="L10:M13" si="13">L11</f>
        <v>4183</v>
      </c>
      <c r="M10" s="22">
        <f t="shared" si="13"/>
        <v>0</v>
      </c>
      <c r="N10" s="36">
        <f>N11</f>
        <v>0</v>
      </c>
      <c r="O10" s="36">
        <f t="shared" si="6"/>
        <v>0</v>
      </c>
      <c r="P10" s="36">
        <f t="shared" si="7"/>
        <v>0</v>
      </c>
      <c r="Q10" s="36">
        <f t="shared" si="8"/>
        <v>0</v>
      </c>
      <c r="R10" s="22">
        <f t="shared" si="9"/>
        <v>4183</v>
      </c>
      <c r="S10" s="22">
        <f t="shared" si="9"/>
        <v>0</v>
      </c>
      <c r="T10" s="36">
        <f>T11</f>
        <v>0</v>
      </c>
      <c r="U10" s="36">
        <f t="shared" si="11"/>
        <v>0</v>
      </c>
      <c r="V10" s="36">
        <f t="shared" si="11"/>
        <v>0</v>
      </c>
      <c r="W10" s="36">
        <f t="shared" si="11"/>
        <v>0</v>
      </c>
      <c r="X10" s="22">
        <f t="shared" si="11"/>
        <v>4183</v>
      </c>
      <c r="Y10" s="22">
        <f t="shared" si="11"/>
        <v>0</v>
      </c>
      <c r="Z10" s="22">
        <f t="shared" si="11"/>
        <v>751</v>
      </c>
      <c r="AA10" s="22">
        <f t="shared" si="11"/>
        <v>0</v>
      </c>
      <c r="AB10" s="104">
        <f t="shared" si="2"/>
        <v>17.953621802534066</v>
      </c>
      <c r="AC10" s="104"/>
    </row>
    <row r="11" spans="1:29" s="7" customFormat="1" ht="42.75" customHeight="1">
      <c r="A11" s="27" t="s">
        <v>149</v>
      </c>
      <c r="B11" s="21" t="s">
        <v>50</v>
      </c>
      <c r="C11" s="21" t="s">
        <v>51</v>
      </c>
      <c r="D11" s="23" t="s">
        <v>522</v>
      </c>
      <c r="E11" s="21"/>
      <c r="F11" s="22">
        <f t="shared" si="4"/>
        <v>4183</v>
      </c>
      <c r="G11" s="22">
        <f t="shared" si="4"/>
        <v>0</v>
      </c>
      <c r="H11" s="36">
        <f>H12</f>
        <v>0</v>
      </c>
      <c r="I11" s="36">
        <f t="shared" si="12"/>
        <v>0</v>
      </c>
      <c r="J11" s="36">
        <f t="shared" si="12"/>
        <v>0</v>
      </c>
      <c r="K11" s="36">
        <f t="shared" si="12"/>
        <v>0</v>
      </c>
      <c r="L11" s="22">
        <f t="shared" si="13"/>
        <v>4183</v>
      </c>
      <c r="M11" s="22">
        <f t="shared" si="13"/>
        <v>0</v>
      </c>
      <c r="N11" s="36">
        <f>N12</f>
        <v>0</v>
      </c>
      <c r="O11" s="36">
        <f t="shared" si="6"/>
        <v>0</v>
      </c>
      <c r="P11" s="36">
        <f t="shared" si="7"/>
        <v>0</v>
      </c>
      <c r="Q11" s="36">
        <f t="shared" si="8"/>
        <v>0</v>
      </c>
      <c r="R11" s="22">
        <f t="shared" si="9"/>
        <v>4183</v>
      </c>
      <c r="S11" s="22">
        <f t="shared" si="9"/>
        <v>0</v>
      </c>
      <c r="T11" s="36">
        <f>T12</f>
        <v>0</v>
      </c>
      <c r="U11" s="36">
        <f t="shared" si="11"/>
        <v>0</v>
      </c>
      <c r="V11" s="36">
        <f t="shared" si="11"/>
        <v>0</v>
      </c>
      <c r="W11" s="36">
        <f t="shared" si="11"/>
        <v>0</v>
      </c>
      <c r="X11" s="22">
        <f t="shared" si="11"/>
        <v>4183</v>
      </c>
      <c r="Y11" s="22">
        <f t="shared" si="11"/>
        <v>0</v>
      </c>
      <c r="Z11" s="22">
        <f t="shared" si="11"/>
        <v>751</v>
      </c>
      <c r="AA11" s="22">
        <f t="shared" si="11"/>
        <v>0</v>
      </c>
      <c r="AB11" s="104">
        <f t="shared" si="2"/>
        <v>17.953621802534066</v>
      </c>
      <c r="AC11" s="104"/>
    </row>
    <row r="12" spans="1:29" s="8" customFormat="1" ht="20.25" customHeight="1">
      <c r="A12" s="27" t="s">
        <v>112</v>
      </c>
      <c r="B12" s="21" t="s">
        <v>50</v>
      </c>
      <c r="C12" s="21" t="s">
        <v>51</v>
      </c>
      <c r="D12" s="23" t="s">
        <v>523</v>
      </c>
      <c r="E12" s="21"/>
      <c r="F12" s="22">
        <f t="shared" si="4"/>
        <v>4183</v>
      </c>
      <c r="G12" s="22">
        <f t="shared" si="4"/>
        <v>0</v>
      </c>
      <c r="H12" s="67">
        <f>H13</f>
        <v>0</v>
      </c>
      <c r="I12" s="67">
        <f t="shared" si="12"/>
        <v>0</v>
      </c>
      <c r="J12" s="67">
        <f t="shared" si="12"/>
        <v>0</v>
      </c>
      <c r="K12" s="67">
        <f t="shared" si="12"/>
        <v>0</v>
      </c>
      <c r="L12" s="22">
        <f t="shared" si="13"/>
        <v>4183</v>
      </c>
      <c r="M12" s="22">
        <f t="shared" si="13"/>
        <v>0</v>
      </c>
      <c r="N12" s="67">
        <f>N13</f>
        <v>0</v>
      </c>
      <c r="O12" s="67">
        <f t="shared" si="6"/>
        <v>0</v>
      </c>
      <c r="P12" s="67">
        <f t="shared" si="7"/>
        <v>0</v>
      </c>
      <c r="Q12" s="67">
        <f t="shared" si="8"/>
        <v>0</v>
      </c>
      <c r="R12" s="22">
        <f t="shared" si="9"/>
        <v>4183</v>
      </c>
      <c r="S12" s="22">
        <f t="shared" si="9"/>
        <v>0</v>
      </c>
      <c r="T12" s="67">
        <f>T13</f>
        <v>0</v>
      </c>
      <c r="U12" s="67">
        <f t="shared" si="11"/>
        <v>0</v>
      </c>
      <c r="V12" s="67">
        <f t="shared" si="11"/>
        <v>0</v>
      </c>
      <c r="W12" s="67">
        <f t="shared" si="11"/>
        <v>0</v>
      </c>
      <c r="X12" s="22">
        <f t="shared" si="11"/>
        <v>4183</v>
      </c>
      <c r="Y12" s="22">
        <f t="shared" si="11"/>
        <v>0</v>
      </c>
      <c r="Z12" s="22">
        <f t="shared" si="11"/>
        <v>751</v>
      </c>
      <c r="AA12" s="22">
        <f t="shared" si="11"/>
        <v>0</v>
      </c>
      <c r="AB12" s="104">
        <f t="shared" si="2"/>
        <v>17.953621802534066</v>
      </c>
      <c r="AC12" s="104"/>
    </row>
    <row r="13" spans="1:29" s="9" customFormat="1" ht="87" customHeight="1">
      <c r="A13" s="27" t="s">
        <v>447</v>
      </c>
      <c r="B13" s="21" t="s">
        <v>50</v>
      </c>
      <c r="C13" s="21" t="s">
        <v>51</v>
      </c>
      <c r="D13" s="23" t="s">
        <v>523</v>
      </c>
      <c r="E13" s="21" t="s">
        <v>105</v>
      </c>
      <c r="F13" s="22">
        <f t="shared" si="4"/>
        <v>4183</v>
      </c>
      <c r="G13" s="22">
        <f t="shared" si="4"/>
        <v>0</v>
      </c>
      <c r="H13" s="37">
        <f>H14</f>
        <v>0</v>
      </c>
      <c r="I13" s="37">
        <f t="shared" si="12"/>
        <v>0</v>
      </c>
      <c r="J13" s="37">
        <f t="shared" si="12"/>
        <v>0</v>
      </c>
      <c r="K13" s="37">
        <f t="shared" si="12"/>
        <v>0</v>
      </c>
      <c r="L13" s="22">
        <f t="shared" si="13"/>
        <v>4183</v>
      </c>
      <c r="M13" s="22">
        <f t="shared" si="13"/>
        <v>0</v>
      </c>
      <c r="N13" s="37">
        <f>N14</f>
        <v>0</v>
      </c>
      <c r="O13" s="37">
        <f t="shared" si="6"/>
        <v>0</v>
      </c>
      <c r="P13" s="37">
        <f t="shared" si="7"/>
        <v>0</v>
      </c>
      <c r="Q13" s="37">
        <f t="shared" si="8"/>
        <v>0</v>
      </c>
      <c r="R13" s="22">
        <f t="shared" si="9"/>
        <v>4183</v>
      </c>
      <c r="S13" s="22">
        <f t="shared" si="9"/>
        <v>0</v>
      </c>
      <c r="T13" s="37">
        <f>T14</f>
        <v>0</v>
      </c>
      <c r="U13" s="37">
        <f t="shared" si="11"/>
        <v>0</v>
      </c>
      <c r="V13" s="37">
        <f t="shared" si="11"/>
        <v>0</v>
      </c>
      <c r="W13" s="37">
        <f t="shared" si="11"/>
        <v>0</v>
      </c>
      <c r="X13" s="22">
        <f t="shared" si="11"/>
        <v>4183</v>
      </c>
      <c r="Y13" s="22">
        <f t="shared" si="11"/>
        <v>0</v>
      </c>
      <c r="Z13" s="22">
        <f t="shared" si="11"/>
        <v>751</v>
      </c>
      <c r="AA13" s="22">
        <f t="shared" si="11"/>
        <v>0</v>
      </c>
      <c r="AB13" s="104">
        <f t="shared" si="2"/>
        <v>17.953621802534066</v>
      </c>
      <c r="AC13" s="104"/>
    </row>
    <row r="14" spans="1:29" s="9" customFormat="1" ht="39" customHeight="1">
      <c r="A14" s="55" t="s">
        <v>165</v>
      </c>
      <c r="B14" s="21" t="s">
        <v>50</v>
      </c>
      <c r="C14" s="21" t="s">
        <v>51</v>
      </c>
      <c r="D14" s="23" t="s">
        <v>523</v>
      </c>
      <c r="E14" s="21" t="s">
        <v>164</v>
      </c>
      <c r="F14" s="22">
        <f>4022+161</f>
        <v>4183</v>
      </c>
      <c r="G14" s="22"/>
      <c r="H14" s="37"/>
      <c r="I14" s="37"/>
      <c r="J14" s="37"/>
      <c r="K14" s="37"/>
      <c r="L14" s="22">
        <f>F14+H14+I14+J14+K14</f>
        <v>4183</v>
      </c>
      <c r="M14" s="22">
        <f>G14+K14</f>
        <v>0</v>
      </c>
      <c r="N14" s="37"/>
      <c r="O14" s="37"/>
      <c r="P14" s="37"/>
      <c r="Q14" s="37"/>
      <c r="R14" s="22">
        <f>L14+N14+O14+P14+Q14</f>
        <v>4183</v>
      </c>
      <c r="S14" s="22">
        <f>M14+Q14</f>
        <v>0</v>
      </c>
      <c r="T14" s="37"/>
      <c r="U14" s="37"/>
      <c r="V14" s="37"/>
      <c r="W14" s="37"/>
      <c r="X14" s="22">
        <f>R14+T14+U14+V14+W14</f>
        <v>4183</v>
      </c>
      <c r="Y14" s="22">
        <f>S14+W14</f>
        <v>0</v>
      </c>
      <c r="Z14" s="22">
        <v>751</v>
      </c>
      <c r="AA14" s="22"/>
      <c r="AB14" s="104">
        <f>Z14/X14*100</f>
        <v>17.953621802534066</v>
      </c>
      <c r="AC14" s="104"/>
    </row>
    <row r="15" spans="1:29" s="6" customFormat="1" ht="16.5">
      <c r="A15" s="53"/>
      <c r="B15" s="44"/>
      <c r="C15" s="44"/>
      <c r="D15" s="45"/>
      <c r="E15" s="44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22"/>
      <c r="AA15" s="22"/>
      <c r="AB15" s="96"/>
      <c r="AC15" s="96"/>
    </row>
    <row r="16" spans="1:29" s="7" customFormat="1" ht="93" customHeight="1">
      <c r="A16" s="50" t="s">
        <v>52</v>
      </c>
      <c r="B16" s="19" t="s">
        <v>50</v>
      </c>
      <c r="C16" s="19" t="s">
        <v>53</v>
      </c>
      <c r="D16" s="54"/>
      <c r="E16" s="19"/>
      <c r="F16" s="24">
        <f t="shared" ref="F16:G17" si="14">F17</f>
        <v>70695</v>
      </c>
      <c r="G16" s="24">
        <f t="shared" si="14"/>
        <v>0</v>
      </c>
      <c r="H16" s="20">
        <f>H17</f>
        <v>0</v>
      </c>
      <c r="I16" s="20">
        <f t="shared" ref="I16:M16" si="15">I17</f>
        <v>0</v>
      </c>
      <c r="J16" s="20">
        <f t="shared" si="15"/>
        <v>0</v>
      </c>
      <c r="K16" s="20">
        <f t="shared" si="15"/>
        <v>0</v>
      </c>
      <c r="L16" s="20">
        <f t="shared" si="15"/>
        <v>70695</v>
      </c>
      <c r="M16" s="20">
        <f t="shared" si="15"/>
        <v>0</v>
      </c>
      <c r="N16" s="20">
        <f>N17</f>
        <v>0</v>
      </c>
      <c r="O16" s="20">
        <f t="shared" ref="O16:O17" si="16">O17</f>
        <v>0</v>
      </c>
      <c r="P16" s="20">
        <f t="shared" ref="P16:P17" si="17">P17</f>
        <v>0</v>
      </c>
      <c r="Q16" s="20">
        <f t="shared" ref="Q16:Q17" si="18">Q17</f>
        <v>0</v>
      </c>
      <c r="R16" s="20">
        <f t="shared" ref="R16:S17" si="19">R17</f>
        <v>70695</v>
      </c>
      <c r="S16" s="20">
        <f t="shared" ref="S16" si="20">S17</f>
        <v>0</v>
      </c>
      <c r="T16" s="20">
        <f>T17</f>
        <v>0</v>
      </c>
      <c r="U16" s="20">
        <f t="shared" ref="U16:AA17" si="21">U17</f>
        <v>0</v>
      </c>
      <c r="V16" s="20">
        <f t="shared" si="21"/>
        <v>0</v>
      </c>
      <c r="W16" s="20">
        <f t="shared" si="21"/>
        <v>0</v>
      </c>
      <c r="X16" s="20">
        <f t="shared" si="21"/>
        <v>70695</v>
      </c>
      <c r="Y16" s="20">
        <f t="shared" si="21"/>
        <v>0</v>
      </c>
      <c r="Z16" s="20">
        <f t="shared" si="21"/>
        <v>13362</v>
      </c>
      <c r="AA16" s="20">
        <f t="shared" si="21"/>
        <v>0</v>
      </c>
      <c r="AB16" s="105">
        <f t="shared" ref="AB16:AB79" si="22">Z16/X16*100</f>
        <v>18.900912370040317</v>
      </c>
      <c r="AC16" s="105"/>
    </row>
    <row r="17" spans="1:29" s="7" customFormat="1" ht="22.5" customHeight="1">
      <c r="A17" s="27" t="s">
        <v>81</v>
      </c>
      <c r="B17" s="21" t="s">
        <v>50</v>
      </c>
      <c r="C17" s="21" t="s">
        <v>53</v>
      </c>
      <c r="D17" s="52" t="s">
        <v>240</v>
      </c>
      <c r="E17" s="25"/>
      <c r="F17" s="34">
        <f t="shared" si="14"/>
        <v>70695</v>
      </c>
      <c r="G17" s="34">
        <f t="shared" si="14"/>
        <v>0</v>
      </c>
      <c r="H17" s="36">
        <f>H18</f>
        <v>0</v>
      </c>
      <c r="I17" s="36">
        <f t="shared" ref="I17:K17" si="23">I18</f>
        <v>0</v>
      </c>
      <c r="J17" s="36">
        <f t="shared" si="23"/>
        <v>0</v>
      </c>
      <c r="K17" s="36">
        <f t="shared" si="23"/>
        <v>0</v>
      </c>
      <c r="L17" s="22">
        <f t="shared" ref="L17:M17" si="24">L18</f>
        <v>70695</v>
      </c>
      <c r="M17" s="22">
        <f t="shared" si="24"/>
        <v>0</v>
      </c>
      <c r="N17" s="36">
        <f>N18</f>
        <v>0</v>
      </c>
      <c r="O17" s="36">
        <f t="shared" si="16"/>
        <v>0</v>
      </c>
      <c r="P17" s="36">
        <f t="shared" si="17"/>
        <v>0</v>
      </c>
      <c r="Q17" s="36">
        <f t="shared" si="18"/>
        <v>0</v>
      </c>
      <c r="R17" s="22">
        <f t="shared" si="19"/>
        <v>70695</v>
      </c>
      <c r="S17" s="22">
        <f t="shared" si="19"/>
        <v>0</v>
      </c>
      <c r="T17" s="36">
        <f>T18</f>
        <v>0</v>
      </c>
      <c r="U17" s="36">
        <f t="shared" si="21"/>
        <v>0</v>
      </c>
      <c r="V17" s="36">
        <f t="shared" si="21"/>
        <v>0</v>
      </c>
      <c r="W17" s="36">
        <f t="shared" si="21"/>
        <v>0</v>
      </c>
      <c r="X17" s="22">
        <f t="shared" si="21"/>
        <v>70695</v>
      </c>
      <c r="Y17" s="22">
        <f t="shared" si="21"/>
        <v>0</v>
      </c>
      <c r="Z17" s="22">
        <f t="shared" si="21"/>
        <v>13362</v>
      </c>
      <c r="AA17" s="22">
        <f t="shared" si="21"/>
        <v>0</v>
      </c>
      <c r="AB17" s="104">
        <f t="shared" si="22"/>
        <v>18.900912370040317</v>
      </c>
      <c r="AC17" s="104"/>
    </row>
    <row r="18" spans="1:29" s="7" customFormat="1" ht="38.25" customHeight="1">
      <c r="A18" s="27" t="s">
        <v>149</v>
      </c>
      <c r="B18" s="21" t="s">
        <v>50</v>
      </c>
      <c r="C18" s="21" t="s">
        <v>53</v>
      </c>
      <c r="D18" s="23" t="s">
        <v>252</v>
      </c>
      <c r="E18" s="21"/>
      <c r="F18" s="34">
        <f t="shared" ref="F18:G18" si="25">F19+F22+F25</f>
        <v>70695</v>
      </c>
      <c r="G18" s="34">
        <f t="shared" si="25"/>
        <v>0</v>
      </c>
      <c r="H18" s="36">
        <f>H19+H22+H25</f>
        <v>0</v>
      </c>
      <c r="I18" s="36">
        <f t="shared" ref="I18:M18" si="26">I19+I22+I25</f>
        <v>0</v>
      </c>
      <c r="J18" s="36">
        <f t="shared" si="26"/>
        <v>0</v>
      </c>
      <c r="K18" s="36">
        <f t="shared" si="26"/>
        <v>0</v>
      </c>
      <c r="L18" s="22">
        <f t="shared" si="26"/>
        <v>70695</v>
      </c>
      <c r="M18" s="22">
        <f t="shared" si="26"/>
        <v>0</v>
      </c>
      <c r="N18" s="36">
        <f>N19+N22+N25</f>
        <v>0</v>
      </c>
      <c r="O18" s="36">
        <f t="shared" ref="O18" si="27">O19+O22+O25</f>
        <v>0</v>
      </c>
      <c r="P18" s="36">
        <f t="shared" ref="P18" si="28">P19+P22+P25</f>
        <v>0</v>
      </c>
      <c r="Q18" s="36">
        <f t="shared" ref="Q18" si="29">Q19+Q22+Q25</f>
        <v>0</v>
      </c>
      <c r="R18" s="22">
        <f t="shared" ref="R18" si="30">R19+R22+R25</f>
        <v>70695</v>
      </c>
      <c r="S18" s="22">
        <f t="shared" ref="S18" si="31">S19+S22+S25</f>
        <v>0</v>
      </c>
      <c r="T18" s="36">
        <f>T19+T22+T25</f>
        <v>0</v>
      </c>
      <c r="U18" s="36">
        <f t="shared" ref="U18:X18" si="32">U19+U22+U25</f>
        <v>0</v>
      </c>
      <c r="V18" s="36">
        <f t="shared" si="32"/>
        <v>0</v>
      </c>
      <c r="W18" s="36">
        <f t="shared" si="32"/>
        <v>0</v>
      </c>
      <c r="X18" s="22">
        <f t="shared" si="32"/>
        <v>70695</v>
      </c>
      <c r="Y18" s="22">
        <f t="shared" ref="Y18:AA18" si="33">Y19+Y22+Y25</f>
        <v>0</v>
      </c>
      <c r="Z18" s="22">
        <f t="shared" si="33"/>
        <v>13362</v>
      </c>
      <c r="AA18" s="22">
        <f t="shared" si="33"/>
        <v>0</v>
      </c>
      <c r="AB18" s="104">
        <f t="shared" si="22"/>
        <v>18.900912370040317</v>
      </c>
      <c r="AC18" s="104"/>
    </row>
    <row r="19" spans="1:29" s="7" customFormat="1" ht="40.5" customHeight="1">
      <c r="A19" s="27" t="s">
        <v>17</v>
      </c>
      <c r="B19" s="21" t="s">
        <v>50</v>
      </c>
      <c r="C19" s="21" t="s">
        <v>53</v>
      </c>
      <c r="D19" s="23" t="s">
        <v>253</v>
      </c>
      <c r="E19" s="21"/>
      <c r="F19" s="34">
        <f t="shared" ref="F19:G20" si="34">F20</f>
        <v>2288</v>
      </c>
      <c r="G19" s="34">
        <f t="shared" si="34"/>
        <v>0</v>
      </c>
      <c r="H19" s="36">
        <f>H20</f>
        <v>0</v>
      </c>
      <c r="I19" s="36">
        <f t="shared" ref="I19:M20" si="35">I20</f>
        <v>0</v>
      </c>
      <c r="J19" s="36">
        <f t="shared" si="35"/>
        <v>0</v>
      </c>
      <c r="K19" s="36">
        <f t="shared" si="35"/>
        <v>0</v>
      </c>
      <c r="L19" s="22">
        <f t="shared" si="35"/>
        <v>2288</v>
      </c>
      <c r="M19" s="22">
        <f t="shared" si="35"/>
        <v>0</v>
      </c>
      <c r="N19" s="36">
        <f>N20</f>
        <v>0</v>
      </c>
      <c r="O19" s="36">
        <f t="shared" ref="O19:O20" si="36">O20</f>
        <v>0</v>
      </c>
      <c r="P19" s="36">
        <f t="shared" ref="P19:P20" si="37">P20</f>
        <v>0</v>
      </c>
      <c r="Q19" s="36">
        <f t="shared" ref="Q19:Q20" si="38">Q20</f>
        <v>0</v>
      </c>
      <c r="R19" s="22">
        <f t="shared" ref="R19:R20" si="39">R20</f>
        <v>2288</v>
      </c>
      <c r="S19" s="22">
        <f t="shared" ref="S19:S20" si="40">S20</f>
        <v>0</v>
      </c>
      <c r="T19" s="36">
        <f>T20</f>
        <v>0</v>
      </c>
      <c r="U19" s="36">
        <f t="shared" ref="U19:AA20" si="41">U20</f>
        <v>0</v>
      </c>
      <c r="V19" s="36">
        <f t="shared" si="41"/>
        <v>0</v>
      </c>
      <c r="W19" s="36">
        <f t="shared" si="41"/>
        <v>0</v>
      </c>
      <c r="X19" s="22">
        <f t="shared" si="41"/>
        <v>2288</v>
      </c>
      <c r="Y19" s="22">
        <f t="shared" si="41"/>
        <v>0</v>
      </c>
      <c r="Z19" s="22">
        <f t="shared" si="41"/>
        <v>521</v>
      </c>
      <c r="AA19" s="22">
        <f t="shared" si="41"/>
        <v>0</v>
      </c>
      <c r="AB19" s="104">
        <f t="shared" si="22"/>
        <v>22.77097902097902</v>
      </c>
      <c r="AC19" s="104"/>
    </row>
    <row r="20" spans="1:29" s="7" customFormat="1" ht="89.25" customHeight="1">
      <c r="A20" s="27" t="s">
        <v>447</v>
      </c>
      <c r="B20" s="21" t="s">
        <v>50</v>
      </c>
      <c r="C20" s="21" t="s">
        <v>53</v>
      </c>
      <c r="D20" s="23" t="s">
        <v>253</v>
      </c>
      <c r="E20" s="21" t="s">
        <v>105</v>
      </c>
      <c r="F20" s="22">
        <f t="shared" si="34"/>
        <v>2288</v>
      </c>
      <c r="G20" s="22">
        <f t="shared" si="34"/>
        <v>0</v>
      </c>
      <c r="H20" s="36">
        <f>H21</f>
        <v>0</v>
      </c>
      <c r="I20" s="36">
        <f t="shared" si="35"/>
        <v>0</v>
      </c>
      <c r="J20" s="36">
        <f t="shared" si="35"/>
        <v>0</v>
      </c>
      <c r="K20" s="36">
        <f t="shared" si="35"/>
        <v>0</v>
      </c>
      <c r="L20" s="22">
        <f t="shared" si="35"/>
        <v>2288</v>
      </c>
      <c r="M20" s="22">
        <f t="shared" si="35"/>
        <v>0</v>
      </c>
      <c r="N20" s="36">
        <f>N21</f>
        <v>0</v>
      </c>
      <c r="O20" s="36">
        <f t="shared" si="36"/>
        <v>0</v>
      </c>
      <c r="P20" s="36">
        <f t="shared" si="37"/>
        <v>0</v>
      </c>
      <c r="Q20" s="36">
        <f t="shared" si="38"/>
        <v>0</v>
      </c>
      <c r="R20" s="22">
        <f t="shared" si="39"/>
        <v>2288</v>
      </c>
      <c r="S20" s="22">
        <f t="shared" si="40"/>
        <v>0</v>
      </c>
      <c r="T20" s="36">
        <f>T21</f>
        <v>0</v>
      </c>
      <c r="U20" s="36">
        <f t="shared" si="41"/>
        <v>0</v>
      </c>
      <c r="V20" s="36">
        <f t="shared" si="41"/>
        <v>0</v>
      </c>
      <c r="W20" s="36">
        <f t="shared" si="41"/>
        <v>0</v>
      </c>
      <c r="X20" s="22">
        <f t="shared" si="41"/>
        <v>2288</v>
      </c>
      <c r="Y20" s="22">
        <f t="shared" si="41"/>
        <v>0</v>
      </c>
      <c r="Z20" s="22">
        <f t="shared" si="41"/>
        <v>521</v>
      </c>
      <c r="AA20" s="22">
        <f t="shared" si="41"/>
        <v>0</v>
      </c>
      <c r="AB20" s="104">
        <f t="shared" si="22"/>
        <v>22.77097902097902</v>
      </c>
      <c r="AC20" s="104"/>
    </row>
    <row r="21" spans="1:29" s="7" customFormat="1" ht="40.5" customHeight="1">
      <c r="A21" s="55" t="s">
        <v>165</v>
      </c>
      <c r="B21" s="21" t="s">
        <v>50</v>
      </c>
      <c r="C21" s="21" t="s">
        <v>53</v>
      </c>
      <c r="D21" s="23" t="s">
        <v>253</v>
      </c>
      <c r="E21" s="21" t="s">
        <v>164</v>
      </c>
      <c r="F21" s="22">
        <f>2200+88</f>
        <v>2288</v>
      </c>
      <c r="G21" s="22"/>
      <c r="H21" s="36"/>
      <c r="I21" s="36"/>
      <c r="J21" s="36"/>
      <c r="K21" s="36"/>
      <c r="L21" s="22">
        <f>F21+H21+I21+J21+K21</f>
        <v>2288</v>
      </c>
      <c r="M21" s="22">
        <f>G21+K21</f>
        <v>0</v>
      </c>
      <c r="N21" s="36"/>
      <c r="O21" s="36"/>
      <c r="P21" s="36"/>
      <c r="Q21" s="36"/>
      <c r="R21" s="22">
        <f>L21+N21+O21+P21+Q21</f>
        <v>2288</v>
      </c>
      <c r="S21" s="22">
        <f>M21+Q21</f>
        <v>0</v>
      </c>
      <c r="T21" s="36"/>
      <c r="U21" s="36"/>
      <c r="V21" s="36"/>
      <c r="W21" s="36"/>
      <c r="X21" s="22">
        <f>R21+T21+U21+V21+W21</f>
        <v>2288</v>
      </c>
      <c r="Y21" s="22">
        <f>S21+W21</f>
        <v>0</v>
      </c>
      <c r="Z21" s="22">
        <v>521</v>
      </c>
      <c r="AA21" s="22"/>
      <c r="AB21" s="104">
        <f t="shared" si="22"/>
        <v>22.77097902097902</v>
      </c>
      <c r="AC21" s="104"/>
    </row>
    <row r="22" spans="1:29" s="7" customFormat="1" ht="42.75" customHeight="1">
      <c r="A22" s="27" t="s">
        <v>18</v>
      </c>
      <c r="B22" s="21" t="s">
        <v>50</v>
      </c>
      <c r="C22" s="21" t="s">
        <v>53</v>
      </c>
      <c r="D22" s="23" t="s">
        <v>254</v>
      </c>
      <c r="E22" s="21"/>
      <c r="F22" s="34">
        <f t="shared" ref="F22:G23" si="42">F23</f>
        <v>1506</v>
      </c>
      <c r="G22" s="34">
        <f t="shared" si="42"/>
        <v>0</v>
      </c>
      <c r="H22" s="36">
        <f>H23</f>
        <v>0</v>
      </c>
      <c r="I22" s="36">
        <f t="shared" ref="I22:M23" si="43">I23</f>
        <v>0</v>
      </c>
      <c r="J22" s="36">
        <f t="shared" si="43"/>
        <v>0</v>
      </c>
      <c r="K22" s="36">
        <f t="shared" si="43"/>
        <v>0</v>
      </c>
      <c r="L22" s="22">
        <f t="shared" si="43"/>
        <v>1506</v>
      </c>
      <c r="M22" s="22">
        <f t="shared" si="43"/>
        <v>0</v>
      </c>
      <c r="N22" s="36">
        <f>N23</f>
        <v>0</v>
      </c>
      <c r="O22" s="36">
        <f t="shared" ref="O22:O23" si="44">O23</f>
        <v>0</v>
      </c>
      <c r="P22" s="36">
        <f t="shared" ref="P22:P23" si="45">P23</f>
        <v>0</v>
      </c>
      <c r="Q22" s="36">
        <f t="shared" ref="Q22:Q23" si="46">Q23</f>
        <v>0</v>
      </c>
      <c r="R22" s="22">
        <f t="shared" ref="R22:R23" si="47">R23</f>
        <v>1506</v>
      </c>
      <c r="S22" s="22">
        <f t="shared" ref="S22:S23" si="48">S23</f>
        <v>0</v>
      </c>
      <c r="T22" s="36">
        <f>T23</f>
        <v>0</v>
      </c>
      <c r="U22" s="36">
        <f t="shared" ref="U22:AA23" si="49">U23</f>
        <v>0</v>
      </c>
      <c r="V22" s="36">
        <f t="shared" si="49"/>
        <v>0</v>
      </c>
      <c r="W22" s="36">
        <f t="shared" si="49"/>
        <v>0</v>
      </c>
      <c r="X22" s="22">
        <f t="shared" si="49"/>
        <v>1506</v>
      </c>
      <c r="Y22" s="22">
        <f t="shared" si="49"/>
        <v>0</v>
      </c>
      <c r="Z22" s="22">
        <f t="shared" si="49"/>
        <v>55</v>
      </c>
      <c r="AA22" s="22">
        <f t="shared" si="49"/>
        <v>0</v>
      </c>
      <c r="AB22" s="104">
        <f t="shared" si="22"/>
        <v>3.6520584329349273</v>
      </c>
      <c r="AC22" s="104"/>
    </row>
    <row r="23" spans="1:29" s="8" customFormat="1" ht="87.75" customHeight="1">
      <c r="A23" s="27" t="s">
        <v>447</v>
      </c>
      <c r="B23" s="21" t="s">
        <v>50</v>
      </c>
      <c r="C23" s="21" t="s">
        <v>53</v>
      </c>
      <c r="D23" s="23" t="s">
        <v>254</v>
      </c>
      <c r="E23" s="21" t="s">
        <v>105</v>
      </c>
      <c r="F23" s="22">
        <f t="shared" si="42"/>
        <v>1506</v>
      </c>
      <c r="G23" s="22">
        <f t="shared" si="42"/>
        <v>0</v>
      </c>
      <c r="H23" s="67">
        <f>H24</f>
        <v>0</v>
      </c>
      <c r="I23" s="67">
        <f t="shared" si="43"/>
        <v>0</v>
      </c>
      <c r="J23" s="67">
        <f t="shared" si="43"/>
        <v>0</v>
      </c>
      <c r="K23" s="67">
        <f t="shared" si="43"/>
        <v>0</v>
      </c>
      <c r="L23" s="22">
        <f t="shared" si="43"/>
        <v>1506</v>
      </c>
      <c r="M23" s="22">
        <f t="shared" si="43"/>
        <v>0</v>
      </c>
      <c r="N23" s="67">
        <f>N24</f>
        <v>0</v>
      </c>
      <c r="O23" s="67">
        <f t="shared" si="44"/>
        <v>0</v>
      </c>
      <c r="P23" s="67">
        <f t="shared" si="45"/>
        <v>0</v>
      </c>
      <c r="Q23" s="67">
        <f t="shared" si="46"/>
        <v>0</v>
      </c>
      <c r="R23" s="22">
        <f t="shared" si="47"/>
        <v>1506</v>
      </c>
      <c r="S23" s="22">
        <f t="shared" si="48"/>
        <v>0</v>
      </c>
      <c r="T23" s="67">
        <f>T24</f>
        <v>0</v>
      </c>
      <c r="U23" s="67">
        <f t="shared" si="49"/>
        <v>0</v>
      </c>
      <c r="V23" s="67">
        <f t="shared" si="49"/>
        <v>0</v>
      </c>
      <c r="W23" s="67">
        <f t="shared" si="49"/>
        <v>0</v>
      </c>
      <c r="X23" s="22">
        <f t="shared" si="49"/>
        <v>1506</v>
      </c>
      <c r="Y23" s="22">
        <f t="shared" si="49"/>
        <v>0</v>
      </c>
      <c r="Z23" s="22">
        <f t="shared" si="49"/>
        <v>55</v>
      </c>
      <c r="AA23" s="22">
        <f t="shared" si="49"/>
        <v>0</v>
      </c>
      <c r="AB23" s="104">
        <f t="shared" si="22"/>
        <v>3.6520584329349273</v>
      </c>
      <c r="AC23" s="104"/>
    </row>
    <row r="24" spans="1:29" s="8" customFormat="1" ht="33">
      <c r="A24" s="55" t="s">
        <v>165</v>
      </c>
      <c r="B24" s="21" t="s">
        <v>50</v>
      </c>
      <c r="C24" s="21" t="s">
        <v>53</v>
      </c>
      <c r="D24" s="23" t="s">
        <v>254</v>
      </c>
      <c r="E24" s="21" t="s">
        <v>164</v>
      </c>
      <c r="F24" s="22">
        <f>1363+143</f>
        <v>1506</v>
      </c>
      <c r="G24" s="22"/>
      <c r="H24" s="67"/>
      <c r="I24" s="67"/>
      <c r="J24" s="67"/>
      <c r="K24" s="67"/>
      <c r="L24" s="22">
        <f>F24+H24+I24+J24+K24</f>
        <v>1506</v>
      </c>
      <c r="M24" s="22">
        <f>G24+K24</f>
        <v>0</v>
      </c>
      <c r="N24" s="67"/>
      <c r="O24" s="67"/>
      <c r="P24" s="67"/>
      <c r="Q24" s="67"/>
      <c r="R24" s="22">
        <f>L24+N24+O24+P24+Q24</f>
        <v>1506</v>
      </c>
      <c r="S24" s="22">
        <f>M24+Q24</f>
        <v>0</v>
      </c>
      <c r="T24" s="67"/>
      <c r="U24" s="67"/>
      <c r="V24" s="67"/>
      <c r="W24" s="67"/>
      <c r="X24" s="22">
        <f>R24+T24+U24+V24+W24</f>
        <v>1506</v>
      </c>
      <c r="Y24" s="22">
        <f>S24+W24</f>
        <v>0</v>
      </c>
      <c r="Z24" s="22">
        <v>55</v>
      </c>
      <c r="AA24" s="82"/>
      <c r="AB24" s="104">
        <f t="shared" si="22"/>
        <v>3.6520584329349273</v>
      </c>
      <c r="AC24" s="104"/>
    </row>
    <row r="25" spans="1:29" s="9" customFormat="1" ht="19.5" customHeight="1">
      <c r="A25" s="27" t="s">
        <v>113</v>
      </c>
      <c r="B25" s="21" t="s">
        <v>50</v>
      </c>
      <c r="C25" s="21" t="s">
        <v>53</v>
      </c>
      <c r="D25" s="52" t="s">
        <v>255</v>
      </c>
      <c r="E25" s="21"/>
      <c r="F25" s="22">
        <f>F26+F28+F30+F32</f>
        <v>66901</v>
      </c>
      <c r="G25" s="22">
        <f t="shared" ref="G25" si="50">G26+G28+G30+G32</f>
        <v>0</v>
      </c>
      <c r="H25" s="37">
        <f>H26+H28+H30+H32</f>
        <v>0</v>
      </c>
      <c r="I25" s="37">
        <f t="shared" ref="I25:M25" si="51">I26+I28+I30+I32</f>
        <v>0</v>
      </c>
      <c r="J25" s="37">
        <f t="shared" si="51"/>
        <v>0</v>
      </c>
      <c r="K25" s="37">
        <f t="shared" si="51"/>
        <v>0</v>
      </c>
      <c r="L25" s="22">
        <f t="shared" si="51"/>
        <v>66901</v>
      </c>
      <c r="M25" s="22">
        <f t="shared" si="51"/>
        <v>0</v>
      </c>
      <c r="N25" s="37">
        <f>N26+N28+N30+N32</f>
        <v>0</v>
      </c>
      <c r="O25" s="37">
        <f t="shared" ref="O25" si="52">O26+O28+O30+O32</f>
        <v>0</v>
      </c>
      <c r="P25" s="37">
        <f t="shared" ref="P25" si="53">P26+P28+P30+P32</f>
        <v>0</v>
      </c>
      <c r="Q25" s="37">
        <f t="shared" ref="Q25" si="54">Q26+Q28+Q30+Q32</f>
        <v>0</v>
      </c>
      <c r="R25" s="22">
        <f t="shared" ref="R25" si="55">R26+R28+R30+R32</f>
        <v>66901</v>
      </c>
      <c r="S25" s="22">
        <f t="shared" ref="S25" si="56">S26+S28+S30+S32</f>
        <v>0</v>
      </c>
      <c r="T25" s="37">
        <f>T26+T28+T30+T32</f>
        <v>0</v>
      </c>
      <c r="U25" s="37">
        <f t="shared" ref="U25:X25" si="57">U26+U28+U30+U32</f>
        <v>0</v>
      </c>
      <c r="V25" s="37">
        <f t="shared" si="57"/>
        <v>0</v>
      </c>
      <c r="W25" s="37">
        <f t="shared" si="57"/>
        <v>0</v>
      </c>
      <c r="X25" s="22">
        <f t="shared" si="57"/>
        <v>66901</v>
      </c>
      <c r="Y25" s="22">
        <f t="shared" ref="Y25:AA25" si="58">Y26+Y28+Y30+Y32</f>
        <v>0</v>
      </c>
      <c r="Z25" s="22">
        <f t="shared" si="58"/>
        <v>12786</v>
      </c>
      <c r="AA25" s="22">
        <f t="shared" si="58"/>
        <v>0</v>
      </c>
      <c r="AB25" s="104">
        <f t="shared" si="22"/>
        <v>19.111821945860303</v>
      </c>
      <c r="AC25" s="104"/>
    </row>
    <row r="26" spans="1:29" s="10" customFormat="1" ht="84" customHeight="1">
      <c r="A26" s="27" t="s">
        <v>447</v>
      </c>
      <c r="B26" s="21" t="s">
        <v>50</v>
      </c>
      <c r="C26" s="21" t="s">
        <v>53</v>
      </c>
      <c r="D26" s="52" t="s">
        <v>255</v>
      </c>
      <c r="E26" s="21" t="s">
        <v>105</v>
      </c>
      <c r="F26" s="22">
        <f t="shared" ref="F26:G26" si="59">F27</f>
        <v>53468</v>
      </c>
      <c r="G26" s="22">
        <f t="shared" si="59"/>
        <v>0</v>
      </c>
      <c r="H26" s="47">
        <f>H27</f>
        <v>0</v>
      </c>
      <c r="I26" s="47">
        <f t="shared" ref="I26:M26" si="60">I27</f>
        <v>0</v>
      </c>
      <c r="J26" s="47">
        <f t="shared" si="60"/>
        <v>0</v>
      </c>
      <c r="K26" s="47">
        <f t="shared" si="60"/>
        <v>0</v>
      </c>
      <c r="L26" s="22">
        <f t="shared" si="60"/>
        <v>53468</v>
      </c>
      <c r="M26" s="22">
        <f t="shared" si="60"/>
        <v>0</v>
      </c>
      <c r="N26" s="47">
        <f>N27</f>
        <v>0</v>
      </c>
      <c r="O26" s="47">
        <f t="shared" ref="O26" si="61">O27</f>
        <v>0</v>
      </c>
      <c r="P26" s="47">
        <f t="shared" ref="P26" si="62">P27</f>
        <v>0</v>
      </c>
      <c r="Q26" s="47">
        <f t="shared" ref="Q26" si="63">Q27</f>
        <v>0</v>
      </c>
      <c r="R26" s="22">
        <f t="shared" ref="R26" si="64">R27</f>
        <v>53468</v>
      </c>
      <c r="S26" s="22">
        <f t="shared" ref="S26" si="65">S27</f>
        <v>0</v>
      </c>
      <c r="T26" s="47">
        <f>T27</f>
        <v>0</v>
      </c>
      <c r="U26" s="47">
        <f t="shared" ref="U26:AA26" si="66">U27</f>
        <v>0</v>
      </c>
      <c r="V26" s="47">
        <f t="shared" si="66"/>
        <v>0</v>
      </c>
      <c r="W26" s="47">
        <f t="shared" si="66"/>
        <v>0</v>
      </c>
      <c r="X26" s="22">
        <f t="shared" si="66"/>
        <v>53468</v>
      </c>
      <c r="Y26" s="22">
        <f t="shared" si="66"/>
        <v>0</v>
      </c>
      <c r="Z26" s="22">
        <f t="shared" si="66"/>
        <v>10348</v>
      </c>
      <c r="AA26" s="22">
        <f t="shared" si="66"/>
        <v>0</v>
      </c>
      <c r="AB26" s="104">
        <f t="shared" si="22"/>
        <v>19.353632079000523</v>
      </c>
      <c r="AC26" s="104"/>
    </row>
    <row r="27" spans="1:29" s="10" customFormat="1" ht="33">
      <c r="A27" s="55" t="s">
        <v>165</v>
      </c>
      <c r="B27" s="21" t="s">
        <v>50</v>
      </c>
      <c r="C27" s="21" t="s">
        <v>53</v>
      </c>
      <c r="D27" s="52" t="s">
        <v>255</v>
      </c>
      <c r="E27" s="21" t="s">
        <v>164</v>
      </c>
      <c r="F27" s="22">
        <f>51422+2046</f>
        <v>53468</v>
      </c>
      <c r="G27" s="22"/>
      <c r="H27" s="47"/>
      <c r="I27" s="47"/>
      <c r="J27" s="47"/>
      <c r="K27" s="47"/>
      <c r="L27" s="22">
        <f>F27+H27+I27+J27+K27</f>
        <v>53468</v>
      </c>
      <c r="M27" s="22">
        <f>G27+K27</f>
        <v>0</v>
      </c>
      <c r="N27" s="47"/>
      <c r="O27" s="47"/>
      <c r="P27" s="47"/>
      <c r="Q27" s="47"/>
      <c r="R27" s="22">
        <f>L27+N27+O27+P27+Q27</f>
        <v>53468</v>
      </c>
      <c r="S27" s="22">
        <f>M27+Q27</f>
        <v>0</v>
      </c>
      <c r="T27" s="47"/>
      <c r="U27" s="47"/>
      <c r="V27" s="47"/>
      <c r="W27" s="47"/>
      <c r="X27" s="22">
        <f>R27+T27+U27+V27+W27</f>
        <v>53468</v>
      </c>
      <c r="Y27" s="22">
        <f>S27+W27</f>
        <v>0</v>
      </c>
      <c r="Z27" s="22">
        <v>10348</v>
      </c>
      <c r="AA27" s="22"/>
      <c r="AB27" s="104">
        <f t="shared" si="22"/>
        <v>19.353632079000523</v>
      </c>
      <c r="AC27" s="104"/>
    </row>
    <row r="28" spans="1:29" s="10" customFormat="1" ht="32.25" customHeight="1">
      <c r="A28" s="27" t="s">
        <v>424</v>
      </c>
      <c r="B28" s="21" t="s">
        <v>50</v>
      </c>
      <c r="C28" s="21" t="s">
        <v>53</v>
      </c>
      <c r="D28" s="52" t="s">
        <v>255</v>
      </c>
      <c r="E28" s="21" t="s">
        <v>80</v>
      </c>
      <c r="F28" s="22">
        <f t="shared" ref="F28:G28" si="67">F29</f>
        <v>12954</v>
      </c>
      <c r="G28" s="22">
        <f t="shared" si="67"/>
        <v>0</v>
      </c>
      <c r="H28" s="47">
        <f>H29</f>
        <v>0</v>
      </c>
      <c r="I28" s="47">
        <f t="shared" ref="I28:M28" si="68">I29</f>
        <v>0</v>
      </c>
      <c r="J28" s="47">
        <f t="shared" si="68"/>
        <v>0</v>
      </c>
      <c r="K28" s="47">
        <f t="shared" si="68"/>
        <v>0</v>
      </c>
      <c r="L28" s="22">
        <f t="shared" si="68"/>
        <v>12954</v>
      </c>
      <c r="M28" s="22">
        <f t="shared" si="68"/>
        <v>0</v>
      </c>
      <c r="N28" s="47">
        <f>N29</f>
        <v>0</v>
      </c>
      <c r="O28" s="47">
        <f t="shared" ref="O28" si="69">O29</f>
        <v>0</v>
      </c>
      <c r="P28" s="47">
        <f t="shared" ref="P28" si="70">P29</f>
        <v>0</v>
      </c>
      <c r="Q28" s="47">
        <f t="shared" ref="Q28" si="71">Q29</f>
        <v>0</v>
      </c>
      <c r="R28" s="22">
        <f t="shared" ref="R28" si="72">R29</f>
        <v>12954</v>
      </c>
      <c r="S28" s="22">
        <f t="shared" ref="S28" si="73">S29</f>
        <v>0</v>
      </c>
      <c r="T28" s="47">
        <f>T29</f>
        <v>0</v>
      </c>
      <c r="U28" s="47">
        <f t="shared" ref="U28:AA28" si="74">U29</f>
        <v>0</v>
      </c>
      <c r="V28" s="47">
        <f t="shared" si="74"/>
        <v>0</v>
      </c>
      <c r="W28" s="47">
        <f t="shared" si="74"/>
        <v>0</v>
      </c>
      <c r="X28" s="22">
        <f t="shared" si="74"/>
        <v>12954</v>
      </c>
      <c r="Y28" s="22">
        <f t="shared" si="74"/>
        <v>0</v>
      </c>
      <c r="Z28" s="22">
        <f t="shared" si="74"/>
        <v>2351</v>
      </c>
      <c r="AA28" s="22">
        <f t="shared" si="74"/>
        <v>0</v>
      </c>
      <c r="AB28" s="104">
        <f t="shared" si="22"/>
        <v>18.148834336884359</v>
      </c>
      <c r="AC28" s="104"/>
    </row>
    <row r="29" spans="1:29" s="10" customFormat="1" ht="36" customHeight="1">
      <c r="A29" s="55" t="s">
        <v>167</v>
      </c>
      <c r="B29" s="21" t="s">
        <v>50</v>
      </c>
      <c r="C29" s="21" t="s">
        <v>53</v>
      </c>
      <c r="D29" s="52" t="s">
        <v>255</v>
      </c>
      <c r="E29" s="21" t="s">
        <v>166</v>
      </c>
      <c r="F29" s="22">
        <f>9011+3943</f>
        <v>12954</v>
      </c>
      <c r="G29" s="22"/>
      <c r="H29" s="47"/>
      <c r="I29" s="47"/>
      <c r="J29" s="47"/>
      <c r="K29" s="47"/>
      <c r="L29" s="22">
        <f>F29+H29+I29+J29+K29</f>
        <v>12954</v>
      </c>
      <c r="M29" s="22">
        <f>G29+K29</f>
        <v>0</v>
      </c>
      <c r="N29" s="47"/>
      <c r="O29" s="47"/>
      <c r="P29" s="47"/>
      <c r="Q29" s="47"/>
      <c r="R29" s="22">
        <f>L29+N29+O29+P29+Q29</f>
        <v>12954</v>
      </c>
      <c r="S29" s="22">
        <f>M29+Q29</f>
        <v>0</v>
      </c>
      <c r="T29" s="47"/>
      <c r="U29" s="47"/>
      <c r="V29" s="47"/>
      <c r="W29" s="47"/>
      <c r="X29" s="22">
        <f>R29+T29+U29+V29+W29</f>
        <v>12954</v>
      </c>
      <c r="Y29" s="22">
        <f>S29+W29</f>
        <v>0</v>
      </c>
      <c r="Z29" s="22">
        <v>2351</v>
      </c>
      <c r="AA29" s="22"/>
      <c r="AB29" s="104">
        <f t="shared" si="22"/>
        <v>18.148834336884359</v>
      </c>
      <c r="AC29" s="104"/>
    </row>
    <row r="30" spans="1:29" s="10" customFormat="1" ht="24" customHeight="1">
      <c r="A30" s="48" t="s">
        <v>102</v>
      </c>
      <c r="B30" s="21" t="s">
        <v>50</v>
      </c>
      <c r="C30" s="21" t="s">
        <v>53</v>
      </c>
      <c r="D30" s="52" t="s">
        <v>255</v>
      </c>
      <c r="E30" s="21" t="s">
        <v>91</v>
      </c>
      <c r="F30" s="22">
        <f t="shared" ref="F30:G30" si="75">F31</f>
        <v>98</v>
      </c>
      <c r="G30" s="22">
        <f t="shared" si="75"/>
        <v>0</v>
      </c>
      <c r="H30" s="47">
        <f>H31</f>
        <v>0</v>
      </c>
      <c r="I30" s="47">
        <f t="shared" ref="I30:M30" si="76">I31</f>
        <v>0</v>
      </c>
      <c r="J30" s="47">
        <f t="shared" si="76"/>
        <v>0</v>
      </c>
      <c r="K30" s="47">
        <f t="shared" si="76"/>
        <v>0</v>
      </c>
      <c r="L30" s="22">
        <f t="shared" si="76"/>
        <v>98</v>
      </c>
      <c r="M30" s="22">
        <f t="shared" si="76"/>
        <v>0</v>
      </c>
      <c r="N30" s="47">
        <f>N31</f>
        <v>0</v>
      </c>
      <c r="O30" s="47">
        <f t="shared" ref="O30" si="77">O31</f>
        <v>0</v>
      </c>
      <c r="P30" s="47">
        <f t="shared" ref="P30" si="78">P31</f>
        <v>0</v>
      </c>
      <c r="Q30" s="47">
        <f t="shared" ref="Q30" si="79">Q31</f>
        <v>0</v>
      </c>
      <c r="R30" s="22">
        <f t="shared" ref="R30" si="80">R31</f>
        <v>98</v>
      </c>
      <c r="S30" s="22">
        <f t="shared" ref="S30" si="81">S31</f>
        <v>0</v>
      </c>
      <c r="T30" s="47">
        <f>T31</f>
        <v>0</v>
      </c>
      <c r="U30" s="47">
        <f t="shared" ref="U30:AA30" si="82">U31</f>
        <v>0</v>
      </c>
      <c r="V30" s="47">
        <f t="shared" si="82"/>
        <v>0</v>
      </c>
      <c r="W30" s="47">
        <f t="shared" si="82"/>
        <v>0</v>
      </c>
      <c r="X30" s="22">
        <f t="shared" si="82"/>
        <v>98</v>
      </c>
      <c r="Y30" s="22">
        <f t="shared" si="82"/>
        <v>0</v>
      </c>
      <c r="Z30" s="22">
        <f t="shared" si="82"/>
        <v>0</v>
      </c>
      <c r="AA30" s="22">
        <f t="shared" si="82"/>
        <v>0</v>
      </c>
      <c r="AB30" s="104">
        <f t="shared" si="22"/>
        <v>0</v>
      </c>
      <c r="AC30" s="104"/>
    </row>
    <row r="31" spans="1:29" s="10" customFormat="1" ht="21.75" customHeight="1">
      <c r="A31" s="55" t="s">
        <v>179</v>
      </c>
      <c r="B31" s="21" t="s">
        <v>50</v>
      </c>
      <c r="C31" s="21" t="s">
        <v>53</v>
      </c>
      <c r="D31" s="52" t="s">
        <v>255</v>
      </c>
      <c r="E31" s="21" t="s">
        <v>178</v>
      </c>
      <c r="F31" s="22">
        <v>98</v>
      </c>
      <c r="G31" s="22"/>
      <c r="H31" s="47"/>
      <c r="I31" s="47"/>
      <c r="J31" s="47"/>
      <c r="K31" s="47"/>
      <c r="L31" s="22">
        <f>F31+H31+I31+J31+K31</f>
        <v>98</v>
      </c>
      <c r="M31" s="22">
        <f>G31+K31</f>
        <v>0</v>
      </c>
      <c r="N31" s="47"/>
      <c r="O31" s="47"/>
      <c r="P31" s="47"/>
      <c r="Q31" s="47"/>
      <c r="R31" s="22">
        <f>L31+N31+O31+P31+Q31</f>
        <v>98</v>
      </c>
      <c r="S31" s="22">
        <f>M31+Q31</f>
        <v>0</v>
      </c>
      <c r="T31" s="47"/>
      <c r="U31" s="47"/>
      <c r="V31" s="47"/>
      <c r="W31" s="47"/>
      <c r="X31" s="22">
        <f>R31+T31+U31+V31+W31</f>
        <v>98</v>
      </c>
      <c r="Y31" s="22">
        <f>S31+W31</f>
        <v>0</v>
      </c>
      <c r="Z31" s="22"/>
      <c r="AA31" s="22"/>
      <c r="AB31" s="104">
        <f t="shared" si="22"/>
        <v>0</v>
      </c>
      <c r="AC31" s="104"/>
    </row>
    <row r="32" spans="1:29" s="9" customFormat="1" ht="24" customHeight="1">
      <c r="A32" s="27" t="s">
        <v>99</v>
      </c>
      <c r="B32" s="21" t="s">
        <v>50</v>
      </c>
      <c r="C32" s="21" t="s">
        <v>53</v>
      </c>
      <c r="D32" s="52" t="s">
        <v>255</v>
      </c>
      <c r="E32" s="21" t="s">
        <v>100</v>
      </c>
      <c r="F32" s="22">
        <f>F34+F33</f>
        <v>381</v>
      </c>
      <c r="G32" s="22">
        <f>G34+G33</f>
        <v>0</v>
      </c>
      <c r="H32" s="37">
        <f>H34</f>
        <v>0</v>
      </c>
      <c r="I32" s="37">
        <f t="shared" ref="I32:M32" si="83">I34</f>
        <v>0</v>
      </c>
      <c r="J32" s="37">
        <f t="shared" si="83"/>
        <v>0</v>
      </c>
      <c r="K32" s="37">
        <f t="shared" si="83"/>
        <v>0</v>
      </c>
      <c r="L32" s="22">
        <f t="shared" si="83"/>
        <v>381</v>
      </c>
      <c r="M32" s="22">
        <f t="shared" si="83"/>
        <v>0</v>
      </c>
      <c r="N32" s="37">
        <f>N34</f>
        <v>0</v>
      </c>
      <c r="O32" s="37">
        <f t="shared" ref="O32:S32" si="84">O34</f>
        <v>0</v>
      </c>
      <c r="P32" s="37">
        <f t="shared" si="84"/>
        <v>0</v>
      </c>
      <c r="Q32" s="37">
        <f t="shared" si="84"/>
        <v>0</v>
      </c>
      <c r="R32" s="22">
        <f t="shared" si="84"/>
        <v>381</v>
      </c>
      <c r="S32" s="22">
        <f t="shared" si="84"/>
        <v>0</v>
      </c>
      <c r="T32" s="37">
        <f>T34</f>
        <v>0</v>
      </c>
      <c r="U32" s="37">
        <f t="shared" ref="U32:AA32" si="85">U34</f>
        <v>0</v>
      </c>
      <c r="V32" s="37">
        <f t="shared" si="85"/>
        <v>0</v>
      </c>
      <c r="W32" s="37">
        <f t="shared" si="85"/>
        <v>0</v>
      </c>
      <c r="X32" s="22">
        <f t="shared" si="85"/>
        <v>381</v>
      </c>
      <c r="Y32" s="22">
        <f t="shared" si="85"/>
        <v>0</v>
      </c>
      <c r="Z32" s="22">
        <f t="shared" si="85"/>
        <v>87</v>
      </c>
      <c r="AA32" s="22">
        <f t="shared" si="85"/>
        <v>0</v>
      </c>
      <c r="AB32" s="104">
        <f t="shared" si="22"/>
        <v>22.834645669291341</v>
      </c>
      <c r="AC32" s="104"/>
    </row>
    <row r="33" spans="1:29" s="9" customFormat="1" ht="24" hidden="1" customHeight="1">
      <c r="A33" s="27" t="s">
        <v>182</v>
      </c>
      <c r="B33" s="21" t="s">
        <v>50</v>
      </c>
      <c r="C33" s="21" t="s">
        <v>53</v>
      </c>
      <c r="D33" s="52" t="s">
        <v>255</v>
      </c>
      <c r="E33" s="21" t="s">
        <v>181</v>
      </c>
      <c r="F33" s="22">
        <f>10-10</f>
        <v>0</v>
      </c>
      <c r="G33" s="22"/>
      <c r="H33" s="37"/>
      <c r="I33" s="37"/>
      <c r="J33" s="37"/>
      <c r="K33" s="37"/>
      <c r="L33" s="22">
        <f>10-10</f>
        <v>0</v>
      </c>
      <c r="M33" s="22"/>
      <c r="N33" s="37"/>
      <c r="O33" s="37"/>
      <c r="P33" s="37"/>
      <c r="Q33" s="37"/>
      <c r="R33" s="22">
        <f>10-10</f>
        <v>0</v>
      </c>
      <c r="S33" s="22"/>
      <c r="T33" s="37"/>
      <c r="U33" s="37"/>
      <c r="V33" s="37"/>
      <c r="W33" s="37"/>
      <c r="X33" s="22">
        <f>10-10</f>
        <v>0</v>
      </c>
      <c r="Y33" s="22"/>
      <c r="Z33" s="22"/>
      <c r="AA33" s="22"/>
      <c r="AB33" s="104" t="e">
        <f t="shared" si="22"/>
        <v>#DIV/0!</v>
      </c>
      <c r="AC33" s="104"/>
    </row>
    <row r="34" spans="1:29" s="9" customFormat="1" ht="21.75" customHeight="1">
      <c r="A34" s="27" t="s">
        <v>169</v>
      </c>
      <c r="B34" s="21" t="s">
        <v>50</v>
      </c>
      <c r="C34" s="21" t="s">
        <v>53</v>
      </c>
      <c r="D34" s="52" t="s">
        <v>255</v>
      </c>
      <c r="E34" s="21" t="s">
        <v>168</v>
      </c>
      <c r="F34" s="22">
        <f>371+10</f>
        <v>381</v>
      </c>
      <c r="G34" s="22"/>
      <c r="H34" s="37"/>
      <c r="I34" s="37"/>
      <c r="J34" s="37"/>
      <c r="K34" s="37"/>
      <c r="L34" s="22">
        <f>F34+H34+I34+J34+K34</f>
        <v>381</v>
      </c>
      <c r="M34" s="22">
        <f>G34+K34</f>
        <v>0</v>
      </c>
      <c r="N34" s="37"/>
      <c r="O34" s="37"/>
      <c r="P34" s="37"/>
      <c r="Q34" s="37"/>
      <c r="R34" s="22">
        <f>L34+N34+O34+P34+Q34</f>
        <v>381</v>
      </c>
      <c r="S34" s="22">
        <f>M34+Q34</f>
        <v>0</v>
      </c>
      <c r="T34" s="37"/>
      <c r="U34" s="37"/>
      <c r="V34" s="37"/>
      <c r="W34" s="37"/>
      <c r="X34" s="22">
        <f>R34+T34+U34+V34+W34</f>
        <v>381</v>
      </c>
      <c r="Y34" s="22">
        <f>S34+W34</f>
        <v>0</v>
      </c>
      <c r="Z34" s="22">
        <v>87</v>
      </c>
      <c r="AA34" s="22"/>
      <c r="AB34" s="104">
        <f t="shared" si="22"/>
        <v>22.834645669291341</v>
      </c>
      <c r="AC34" s="104"/>
    </row>
    <row r="35" spans="1:29" s="10" customFormat="1" ht="16.5">
      <c r="A35" s="27"/>
      <c r="B35" s="21"/>
      <c r="C35" s="21"/>
      <c r="D35" s="26"/>
      <c r="E35" s="21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22"/>
      <c r="AA35" s="22"/>
      <c r="AB35" s="104"/>
      <c r="AC35" s="104"/>
    </row>
    <row r="36" spans="1:29" s="7" customFormat="1" ht="96" customHeight="1">
      <c r="A36" s="50" t="s">
        <v>54</v>
      </c>
      <c r="B36" s="19" t="s">
        <v>50</v>
      </c>
      <c r="C36" s="19" t="s">
        <v>55</v>
      </c>
      <c r="D36" s="54"/>
      <c r="E36" s="19"/>
      <c r="F36" s="20">
        <f t="shared" ref="F36:G36" si="86">F37</f>
        <v>652332</v>
      </c>
      <c r="G36" s="20">
        <f t="shared" si="86"/>
        <v>53742</v>
      </c>
      <c r="H36" s="20">
        <f>H37</f>
        <v>0</v>
      </c>
      <c r="I36" s="20">
        <f t="shared" ref="I36:M36" si="87">I37</f>
        <v>0</v>
      </c>
      <c r="J36" s="20">
        <f t="shared" si="87"/>
        <v>0</v>
      </c>
      <c r="K36" s="20">
        <f t="shared" si="87"/>
        <v>0</v>
      </c>
      <c r="L36" s="20">
        <f t="shared" si="87"/>
        <v>652332</v>
      </c>
      <c r="M36" s="20">
        <f t="shared" si="87"/>
        <v>53742</v>
      </c>
      <c r="N36" s="20">
        <f>N37</f>
        <v>0</v>
      </c>
      <c r="O36" s="20">
        <f t="shared" ref="O36" si="88">O37</f>
        <v>0</v>
      </c>
      <c r="P36" s="20">
        <f t="shared" ref="P36" si="89">P37</f>
        <v>0</v>
      </c>
      <c r="Q36" s="20">
        <f t="shared" ref="Q36" si="90">Q37</f>
        <v>25</v>
      </c>
      <c r="R36" s="20">
        <f t="shared" ref="R36" si="91">R37</f>
        <v>652357</v>
      </c>
      <c r="S36" s="20">
        <f t="shared" ref="S36" si="92">S37</f>
        <v>53767</v>
      </c>
      <c r="T36" s="20">
        <f>T37</f>
        <v>0</v>
      </c>
      <c r="U36" s="20">
        <f t="shared" ref="U36:AA36" si="93">U37</f>
        <v>0</v>
      </c>
      <c r="V36" s="20">
        <f t="shared" si="93"/>
        <v>0</v>
      </c>
      <c r="W36" s="20">
        <f t="shared" si="93"/>
        <v>7</v>
      </c>
      <c r="X36" s="20">
        <f t="shared" si="93"/>
        <v>652364</v>
      </c>
      <c r="Y36" s="20">
        <f t="shared" si="93"/>
        <v>53774</v>
      </c>
      <c r="Z36" s="20">
        <f t="shared" si="93"/>
        <v>109439</v>
      </c>
      <c r="AA36" s="20">
        <f t="shared" si="93"/>
        <v>8537</v>
      </c>
      <c r="AB36" s="105">
        <f t="shared" si="22"/>
        <v>16.775757092666058</v>
      </c>
      <c r="AC36" s="105">
        <f t="shared" ref="AC36:AC79" si="94">AA36/Y36*100</f>
        <v>15.875702012124817</v>
      </c>
    </row>
    <row r="37" spans="1:29" s="8" customFormat="1" ht="57" customHeight="1">
      <c r="A37" s="27" t="s">
        <v>443</v>
      </c>
      <c r="B37" s="21" t="s">
        <v>50</v>
      </c>
      <c r="C37" s="21" t="s">
        <v>55</v>
      </c>
      <c r="D37" s="52" t="s">
        <v>236</v>
      </c>
      <c r="E37" s="25"/>
      <c r="F37" s="22">
        <f t="shared" ref="F37:G37" si="95">F38+F48</f>
        <v>652332</v>
      </c>
      <c r="G37" s="22">
        <f t="shared" si="95"/>
        <v>53742</v>
      </c>
      <c r="H37" s="67">
        <f>H38+H48</f>
        <v>0</v>
      </c>
      <c r="I37" s="67">
        <f t="shared" ref="I37:M37" si="96">I38+I48</f>
        <v>0</v>
      </c>
      <c r="J37" s="67">
        <f t="shared" si="96"/>
        <v>0</v>
      </c>
      <c r="K37" s="67">
        <f t="shared" si="96"/>
        <v>0</v>
      </c>
      <c r="L37" s="22">
        <f t="shared" si="96"/>
        <v>652332</v>
      </c>
      <c r="M37" s="22">
        <f t="shared" si="96"/>
        <v>53742</v>
      </c>
      <c r="N37" s="67">
        <f>N38+N48</f>
        <v>0</v>
      </c>
      <c r="O37" s="67">
        <f t="shared" ref="O37" si="97">O38+O48</f>
        <v>0</v>
      </c>
      <c r="P37" s="67">
        <f t="shared" ref="P37" si="98">P38+P48</f>
        <v>0</v>
      </c>
      <c r="Q37" s="67">
        <f t="shared" ref="Q37" si="99">Q38+Q48</f>
        <v>25</v>
      </c>
      <c r="R37" s="22">
        <f t="shared" ref="R37" si="100">R38+R48</f>
        <v>652357</v>
      </c>
      <c r="S37" s="22">
        <f t="shared" ref="S37" si="101">S38+S48</f>
        <v>53767</v>
      </c>
      <c r="T37" s="90">
        <f>T38+T48+T83</f>
        <v>0</v>
      </c>
      <c r="U37" s="90">
        <f t="shared" ref="U37:Y37" si="102">U38+U48+U83</f>
        <v>0</v>
      </c>
      <c r="V37" s="90">
        <f t="shared" si="102"/>
        <v>0</v>
      </c>
      <c r="W37" s="22">
        <f t="shared" si="102"/>
        <v>7</v>
      </c>
      <c r="X37" s="22">
        <f t="shared" si="102"/>
        <v>652364</v>
      </c>
      <c r="Y37" s="22">
        <f t="shared" si="102"/>
        <v>53774</v>
      </c>
      <c r="Z37" s="22">
        <f t="shared" ref="Z37:AA37" si="103">Z38+Z48+Z83</f>
        <v>109439</v>
      </c>
      <c r="AA37" s="22">
        <f t="shared" si="103"/>
        <v>8537</v>
      </c>
      <c r="AB37" s="104">
        <f t="shared" si="22"/>
        <v>16.775757092666058</v>
      </c>
      <c r="AC37" s="104">
        <f t="shared" si="94"/>
        <v>15.875702012124817</v>
      </c>
    </row>
    <row r="38" spans="1:29" s="8" customFormat="1" ht="36.75" customHeight="1">
      <c r="A38" s="27" t="s">
        <v>149</v>
      </c>
      <c r="B38" s="21" t="s">
        <v>50</v>
      </c>
      <c r="C38" s="21" t="s">
        <v>55</v>
      </c>
      <c r="D38" s="23" t="s">
        <v>522</v>
      </c>
      <c r="E38" s="21"/>
      <c r="F38" s="22">
        <f t="shared" ref="F38:G38" si="104">F39</f>
        <v>598590</v>
      </c>
      <c r="G38" s="22">
        <f t="shared" si="104"/>
        <v>0</v>
      </c>
      <c r="H38" s="67">
        <f>H39</f>
        <v>0</v>
      </c>
      <c r="I38" s="67">
        <f t="shared" ref="I38:M38" si="105">I39</f>
        <v>0</v>
      </c>
      <c r="J38" s="67">
        <f t="shared" si="105"/>
        <v>0</v>
      </c>
      <c r="K38" s="67">
        <f t="shared" si="105"/>
        <v>0</v>
      </c>
      <c r="L38" s="22">
        <f t="shared" si="105"/>
        <v>598590</v>
      </c>
      <c r="M38" s="22">
        <f t="shared" si="105"/>
        <v>0</v>
      </c>
      <c r="N38" s="67">
        <f>N39</f>
        <v>0</v>
      </c>
      <c r="O38" s="67">
        <f t="shared" ref="O38" si="106">O39</f>
        <v>0</v>
      </c>
      <c r="P38" s="67">
        <f t="shared" ref="P38" si="107">P39</f>
        <v>0</v>
      </c>
      <c r="Q38" s="67">
        <f t="shared" ref="Q38" si="108">Q39</f>
        <v>0</v>
      </c>
      <c r="R38" s="22">
        <f t="shared" ref="R38" si="109">R39</f>
        <v>598590</v>
      </c>
      <c r="S38" s="22">
        <f t="shared" ref="S38" si="110">S39</f>
        <v>0</v>
      </c>
      <c r="T38" s="67">
        <f>T39</f>
        <v>0</v>
      </c>
      <c r="U38" s="67">
        <f t="shared" ref="U38:AA38" si="111">U39</f>
        <v>0</v>
      </c>
      <c r="V38" s="67">
        <f t="shared" si="111"/>
        <v>0</v>
      </c>
      <c r="W38" s="67">
        <f t="shared" si="111"/>
        <v>0</v>
      </c>
      <c r="X38" s="22">
        <f t="shared" si="111"/>
        <v>598590</v>
      </c>
      <c r="Y38" s="22">
        <f t="shared" si="111"/>
        <v>0</v>
      </c>
      <c r="Z38" s="22">
        <f t="shared" si="111"/>
        <v>100902</v>
      </c>
      <c r="AA38" s="22">
        <f t="shared" si="111"/>
        <v>0</v>
      </c>
      <c r="AB38" s="104">
        <f t="shared" si="22"/>
        <v>16.85661304064552</v>
      </c>
      <c r="AC38" s="104"/>
    </row>
    <row r="39" spans="1:29" s="9" customFormat="1" ht="21.75" customHeight="1">
      <c r="A39" s="27" t="s">
        <v>113</v>
      </c>
      <c r="B39" s="21" t="s">
        <v>50</v>
      </c>
      <c r="C39" s="21" t="s">
        <v>55</v>
      </c>
      <c r="D39" s="23" t="s">
        <v>524</v>
      </c>
      <c r="E39" s="21"/>
      <c r="F39" s="22">
        <f t="shared" ref="F39:G39" si="112">F40+F42+F46+F44</f>
        <v>598590</v>
      </c>
      <c r="G39" s="22">
        <f t="shared" si="112"/>
        <v>0</v>
      </c>
      <c r="H39" s="37">
        <f>H40+H42+H46</f>
        <v>0</v>
      </c>
      <c r="I39" s="37"/>
      <c r="J39" s="37"/>
      <c r="K39" s="37"/>
      <c r="L39" s="22">
        <f t="shared" ref="L39:M39" si="113">L40+L42+L46+L44</f>
        <v>598590</v>
      </c>
      <c r="M39" s="22">
        <f t="shared" si="113"/>
        <v>0</v>
      </c>
      <c r="N39" s="37">
        <f>N40+N42+N46+N44</f>
        <v>0</v>
      </c>
      <c r="O39" s="37">
        <f t="shared" ref="O39:S39" si="114">O40+O42+O46+O44</f>
        <v>0</v>
      </c>
      <c r="P39" s="37">
        <f t="shared" si="114"/>
        <v>0</v>
      </c>
      <c r="Q39" s="37">
        <f t="shared" si="114"/>
        <v>0</v>
      </c>
      <c r="R39" s="22">
        <f t="shared" si="114"/>
        <v>598590</v>
      </c>
      <c r="S39" s="37">
        <f t="shared" si="114"/>
        <v>0</v>
      </c>
      <c r="T39" s="37">
        <f>T40+T42+T46+T44</f>
        <v>0</v>
      </c>
      <c r="U39" s="37">
        <f t="shared" ref="U39:Y39" si="115">U40+U42+U46+U44</f>
        <v>0</v>
      </c>
      <c r="V39" s="37">
        <f t="shared" si="115"/>
        <v>0</v>
      </c>
      <c r="W39" s="37">
        <f t="shared" si="115"/>
        <v>0</v>
      </c>
      <c r="X39" s="22">
        <f t="shared" si="115"/>
        <v>598590</v>
      </c>
      <c r="Y39" s="37">
        <f t="shared" si="115"/>
        <v>0</v>
      </c>
      <c r="Z39" s="22">
        <f t="shared" ref="Z39:AA39" si="116">Z40+Z42+Z46+Z44</f>
        <v>100902</v>
      </c>
      <c r="AA39" s="22">
        <f t="shared" si="116"/>
        <v>0</v>
      </c>
      <c r="AB39" s="104">
        <f t="shared" si="22"/>
        <v>16.85661304064552</v>
      </c>
      <c r="AC39" s="104"/>
    </row>
    <row r="40" spans="1:29" s="9" customFormat="1" ht="82.5" customHeight="1">
      <c r="A40" s="27" t="s">
        <v>447</v>
      </c>
      <c r="B40" s="21" t="s">
        <v>50</v>
      </c>
      <c r="C40" s="21" t="s">
        <v>55</v>
      </c>
      <c r="D40" s="23" t="s">
        <v>524</v>
      </c>
      <c r="E40" s="21" t="s">
        <v>105</v>
      </c>
      <c r="F40" s="22">
        <f t="shared" ref="F40:G40" si="117">F41</f>
        <v>587980</v>
      </c>
      <c r="G40" s="22">
        <f t="shared" si="117"/>
        <v>0</v>
      </c>
      <c r="H40" s="37">
        <f>H41</f>
        <v>0</v>
      </c>
      <c r="I40" s="37">
        <f t="shared" ref="I40:M40" si="118">I41</f>
        <v>0</v>
      </c>
      <c r="J40" s="37">
        <f t="shared" si="118"/>
        <v>0</v>
      </c>
      <c r="K40" s="37">
        <f t="shared" si="118"/>
        <v>0</v>
      </c>
      <c r="L40" s="22">
        <f t="shared" si="118"/>
        <v>587980</v>
      </c>
      <c r="M40" s="22">
        <f t="shared" si="118"/>
        <v>0</v>
      </c>
      <c r="N40" s="37">
        <f>N41</f>
        <v>0</v>
      </c>
      <c r="O40" s="37">
        <f t="shared" ref="O40" si="119">O41</f>
        <v>-275</v>
      </c>
      <c r="P40" s="37">
        <f t="shared" ref="P40" si="120">P41</f>
        <v>0</v>
      </c>
      <c r="Q40" s="37">
        <f t="shared" ref="Q40" si="121">Q41</f>
        <v>0</v>
      </c>
      <c r="R40" s="22">
        <f t="shared" ref="R40" si="122">R41</f>
        <v>587705</v>
      </c>
      <c r="S40" s="22">
        <f t="shared" ref="S40" si="123">S41</f>
        <v>0</v>
      </c>
      <c r="T40" s="37">
        <f>T41</f>
        <v>0</v>
      </c>
      <c r="U40" s="37">
        <f t="shared" ref="U40:AA40" si="124">U41</f>
        <v>0</v>
      </c>
      <c r="V40" s="37">
        <f t="shared" si="124"/>
        <v>0</v>
      </c>
      <c r="W40" s="37">
        <f t="shared" si="124"/>
        <v>0</v>
      </c>
      <c r="X40" s="22">
        <f t="shared" si="124"/>
        <v>587705</v>
      </c>
      <c r="Y40" s="22">
        <f t="shared" si="124"/>
        <v>0</v>
      </c>
      <c r="Z40" s="22">
        <f t="shared" si="124"/>
        <v>100219</v>
      </c>
      <c r="AA40" s="22">
        <f t="shared" si="124"/>
        <v>0</v>
      </c>
      <c r="AB40" s="104">
        <f t="shared" si="22"/>
        <v>17.052602921533762</v>
      </c>
      <c r="AC40" s="104"/>
    </row>
    <row r="41" spans="1:29" s="9" customFormat="1" ht="39" customHeight="1">
      <c r="A41" s="55" t="s">
        <v>165</v>
      </c>
      <c r="B41" s="21" t="s">
        <v>50</v>
      </c>
      <c r="C41" s="21" t="s">
        <v>55</v>
      </c>
      <c r="D41" s="23" t="s">
        <v>524</v>
      </c>
      <c r="E41" s="21" t="s">
        <v>164</v>
      </c>
      <c r="F41" s="22">
        <f>501801+63709+2534+19936</f>
        <v>587980</v>
      </c>
      <c r="G41" s="22"/>
      <c r="H41" s="37"/>
      <c r="I41" s="37"/>
      <c r="J41" s="37"/>
      <c r="K41" s="37"/>
      <c r="L41" s="22">
        <f>F41+H41+I41+J41+K41</f>
        <v>587980</v>
      </c>
      <c r="M41" s="22">
        <f>G41+K41</f>
        <v>0</v>
      </c>
      <c r="N41" s="37"/>
      <c r="O41" s="37">
        <v>-275</v>
      </c>
      <c r="P41" s="37"/>
      <c r="Q41" s="37"/>
      <c r="R41" s="22">
        <f>L41+N41+O41+P41+Q41</f>
        <v>587705</v>
      </c>
      <c r="S41" s="22">
        <f>M41+Q41</f>
        <v>0</v>
      </c>
      <c r="T41" s="37"/>
      <c r="U41" s="37"/>
      <c r="V41" s="37"/>
      <c r="W41" s="37"/>
      <c r="X41" s="22">
        <f>R41+T41+U41+V41+W41</f>
        <v>587705</v>
      </c>
      <c r="Y41" s="22">
        <f>S41+W41</f>
        <v>0</v>
      </c>
      <c r="Z41" s="22">
        <f>100218+1</f>
        <v>100219</v>
      </c>
      <c r="AA41" s="22"/>
      <c r="AB41" s="104">
        <f t="shared" si="22"/>
        <v>17.052602921533762</v>
      </c>
      <c r="AC41" s="104"/>
    </row>
    <row r="42" spans="1:29" s="9" customFormat="1" ht="38.25" customHeight="1">
      <c r="A42" s="27" t="s">
        <v>424</v>
      </c>
      <c r="B42" s="21" t="s">
        <v>50</v>
      </c>
      <c r="C42" s="21" t="s">
        <v>55</v>
      </c>
      <c r="D42" s="23" t="s">
        <v>524</v>
      </c>
      <c r="E42" s="21" t="s">
        <v>80</v>
      </c>
      <c r="F42" s="22">
        <f t="shared" ref="F42:G42" si="125">F43</f>
        <v>10601</v>
      </c>
      <c r="G42" s="22">
        <f t="shared" si="125"/>
        <v>0</v>
      </c>
      <c r="H42" s="37">
        <f>H43</f>
        <v>0</v>
      </c>
      <c r="I42" s="37">
        <f t="shared" ref="I42:M42" si="126">I43</f>
        <v>0</v>
      </c>
      <c r="J42" s="37">
        <f t="shared" si="126"/>
        <v>0</v>
      </c>
      <c r="K42" s="37">
        <f t="shared" si="126"/>
        <v>0</v>
      </c>
      <c r="L42" s="22">
        <f t="shared" si="126"/>
        <v>10601</v>
      </c>
      <c r="M42" s="22">
        <f t="shared" si="126"/>
        <v>0</v>
      </c>
      <c r="N42" s="37">
        <f>N43</f>
        <v>0</v>
      </c>
      <c r="O42" s="37">
        <f t="shared" ref="O42" si="127">O43</f>
        <v>0</v>
      </c>
      <c r="P42" s="37">
        <f t="shared" ref="P42" si="128">P43</f>
        <v>0</v>
      </c>
      <c r="Q42" s="37">
        <f t="shared" ref="Q42" si="129">Q43</f>
        <v>0</v>
      </c>
      <c r="R42" s="22">
        <f t="shared" ref="R42" si="130">R43</f>
        <v>10601</v>
      </c>
      <c r="S42" s="22">
        <f t="shared" ref="S42" si="131">S43</f>
        <v>0</v>
      </c>
      <c r="T42" s="37">
        <f>T43</f>
        <v>0</v>
      </c>
      <c r="U42" s="37">
        <f t="shared" ref="U42:AA42" si="132">U43</f>
        <v>0</v>
      </c>
      <c r="V42" s="37">
        <f t="shared" si="132"/>
        <v>0</v>
      </c>
      <c r="W42" s="37">
        <f t="shared" si="132"/>
        <v>0</v>
      </c>
      <c r="X42" s="22">
        <f t="shared" si="132"/>
        <v>10601</v>
      </c>
      <c r="Y42" s="22">
        <f t="shared" si="132"/>
        <v>0</v>
      </c>
      <c r="Z42" s="22">
        <f t="shared" si="132"/>
        <v>638</v>
      </c>
      <c r="AA42" s="22">
        <f t="shared" si="132"/>
        <v>0</v>
      </c>
      <c r="AB42" s="104">
        <f t="shared" si="22"/>
        <v>6.0183001603622301</v>
      </c>
      <c r="AC42" s="104"/>
    </row>
    <row r="43" spans="1:29" s="9" customFormat="1" ht="52.9" customHeight="1">
      <c r="A43" s="55" t="s">
        <v>167</v>
      </c>
      <c r="B43" s="21" t="s">
        <v>50</v>
      </c>
      <c r="C43" s="21" t="s">
        <v>55</v>
      </c>
      <c r="D43" s="23" t="s">
        <v>524</v>
      </c>
      <c r="E43" s="21" t="s">
        <v>166</v>
      </c>
      <c r="F43" s="22">
        <f>12+6480+3881+228</f>
        <v>10601</v>
      </c>
      <c r="G43" s="22"/>
      <c r="H43" s="37"/>
      <c r="I43" s="37"/>
      <c r="J43" s="37"/>
      <c r="K43" s="37"/>
      <c r="L43" s="22">
        <f>F43+H43+I43+J43+K43</f>
        <v>10601</v>
      </c>
      <c r="M43" s="22">
        <f>G43+K43</f>
        <v>0</v>
      </c>
      <c r="N43" s="37"/>
      <c r="O43" s="37"/>
      <c r="P43" s="37"/>
      <c r="Q43" s="37"/>
      <c r="R43" s="22">
        <f>L43+N43+O43+P43+Q43</f>
        <v>10601</v>
      </c>
      <c r="S43" s="22">
        <f>M43+Q43</f>
        <v>0</v>
      </c>
      <c r="T43" s="37"/>
      <c r="U43" s="37"/>
      <c r="V43" s="37"/>
      <c r="W43" s="37"/>
      <c r="X43" s="22">
        <f>R43+T43+U43+V43+W43</f>
        <v>10601</v>
      </c>
      <c r="Y43" s="22">
        <f>S43+W43</f>
        <v>0</v>
      </c>
      <c r="Z43" s="22">
        <f>639-1</f>
        <v>638</v>
      </c>
      <c r="AA43" s="22"/>
      <c r="AB43" s="104">
        <f t="shared" si="22"/>
        <v>6.0183001603622301</v>
      </c>
      <c r="AC43" s="104"/>
    </row>
    <row r="44" spans="1:29" s="9" customFormat="1" ht="33">
      <c r="A44" s="56" t="s">
        <v>102</v>
      </c>
      <c r="B44" s="21" t="s">
        <v>50</v>
      </c>
      <c r="C44" s="21" t="s">
        <v>55</v>
      </c>
      <c r="D44" s="23" t="s">
        <v>524</v>
      </c>
      <c r="E44" s="21" t="s">
        <v>91</v>
      </c>
      <c r="F44" s="22">
        <f t="shared" ref="F44:G44" si="133">F45</f>
        <v>0</v>
      </c>
      <c r="G44" s="22">
        <f t="shared" si="133"/>
        <v>0</v>
      </c>
      <c r="H44" s="37"/>
      <c r="I44" s="37"/>
      <c r="J44" s="37"/>
      <c r="K44" s="37"/>
      <c r="L44" s="22">
        <f t="shared" ref="L44:M44" si="134">L45</f>
        <v>0</v>
      </c>
      <c r="M44" s="22">
        <f t="shared" si="134"/>
        <v>0</v>
      </c>
      <c r="N44" s="37">
        <f>N45</f>
        <v>0</v>
      </c>
      <c r="O44" s="37">
        <f t="shared" ref="O44:AA44" si="135">O45</f>
        <v>275</v>
      </c>
      <c r="P44" s="37">
        <f t="shared" si="135"/>
        <v>0</v>
      </c>
      <c r="Q44" s="37">
        <f t="shared" si="135"/>
        <v>0</v>
      </c>
      <c r="R44" s="22">
        <f t="shared" si="135"/>
        <v>275</v>
      </c>
      <c r="S44" s="22">
        <f t="shared" si="135"/>
        <v>0</v>
      </c>
      <c r="T44" s="37">
        <f>T45</f>
        <v>0</v>
      </c>
      <c r="U44" s="37">
        <f t="shared" si="135"/>
        <v>0</v>
      </c>
      <c r="V44" s="37">
        <f t="shared" si="135"/>
        <v>0</v>
      </c>
      <c r="W44" s="37">
        <f t="shared" si="135"/>
        <v>0</v>
      </c>
      <c r="X44" s="22">
        <f t="shared" si="135"/>
        <v>275</v>
      </c>
      <c r="Y44" s="22">
        <f t="shared" si="135"/>
        <v>0</v>
      </c>
      <c r="Z44" s="22">
        <f t="shared" si="135"/>
        <v>45</v>
      </c>
      <c r="AA44" s="22">
        <f t="shared" si="135"/>
        <v>0</v>
      </c>
      <c r="AB44" s="104">
        <f t="shared" si="22"/>
        <v>16.363636363636363</v>
      </c>
      <c r="AC44" s="104"/>
    </row>
    <row r="45" spans="1:29" s="9" customFormat="1" ht="33">
      <c r="A45" s="57" t="s">
        <v>479</v>
      </c>
      <c r="B45" s="21" t="s">
        <v>50</v>
      </c>
      <c r="C45" s="21" t="s">
        <v>55</v>
      </c>
      <c r="D45" s="23" t="s">
        <v>524</v>
      </c>
      <c r="E45" s="21" t="s">
        <v>187</v>
      </c>
      <c r="F45" s="22"/>
      <c r="G45" s="22"/>
      <c r="H45" s="37"/>
      <c r="I45" s="37"/>
      <c r="J45" s="37"/>
      <c r="K45" s="37"/>
      <c r="L45" s="22"/>
      <c r="M45" s="22"/>
      <c r="N45" s="37"/>
      <c r="O45" s="37">
        <v>275</v>
      </c>
      <c r="P45" s="37"/>
      <c r="Q45" s="37"/>
      <c r="R45" s="22">
        <f>L45+N45+O45+P45+Q45</f>
        <v>275</v>
      </c>
      <c r="S45" s="22">
        <f>M45+Q45</f>
        <v>0</v>
      </c>
      <c r="T45" s="37"/>
      <c r="U45" s="37"/>
      <c r="V45" s="37"/>
      <c r="W45" s="37"/>
      <c r="X45" s="22">
        <f>R45+T45+U45+V45+W45</f>
        <v>275</v>
      </c>
      <c r="Y45" s="22">
        <f>S45+W45</f>
        <v>0</v>
      </c>
      <c r="Z45" s="22">
        <v>45</v>
      </c>
      <c r="AA45" s="22"/>
      <c r="AB45" s="104">
        <f t="shared" si="22"/>
        <v>16.363636363636363</v>
      </c>
      <c r="AC45" s="104"/>
    </row>
    <row r="46" spans="1:29" s="9" customFormat="1" ht="18" customHeight="1">
      <c r="A46" s="27" t="s">
        <v>99</v>
      </c>
      <c r="B46" s="21" t="s">
        <v>50</v>
      </c>
      <c r="C46" s="21" t="s">
        <v>55</v>
      </c>
      <c r="D46" s="23" t="s">
        <v>524</v>
      </c>
      <c r="E46" s="21" t="s">
        <v>100</v>
      </c>
      <c r="F46" s="22">
        <f t="shared" ref="F46:G46" si="136">F47</f>
        <v>9</v>
      </c>
      <c r="G46" s="22">
        <f t="shared" si="136"/>
        <v>0</v>
      </c>
      <c r="H46" s="37">
        <f>H47</f>
        <v>0</v>
      </c>
      <c r="I46" s="37">
        <f t="shared" ref="I46:M46" si="137">I47</f>
        <v>0</v>
      </c>
      <c r="J46" s="37">
        <f t="shared" si="137"/>
        <v>0</v>
      </c>
      <c r="K46" s="37">
        <f t="shared" si="137"/>
        <v>0</v>
      </c>
      <c r="L46" s="22">
        <f t="shared" si="137"/>
        <v>9</v>
      </c>
      <c r="M46" s="22">
        <f t="shared" si="137"/>
        <v>0</v>
      </c>
      <c r="N46" s="37">
        <f>N47</f>
        <v>0</v>
      </c>
      <c r="O46" s="37">
        <f t="shared" ref="O46" si="138">O47</f>
        <v>0</v>
      </c>
      <c r="P46" s="37">
        <f t="shared" ref="P46" si="139">P47</f>
        <v>0</v>
      </c>
      <c r="Q46" s="37">
        <f t="shared" ref="Q46" si="140">Q47</f>
        <v>0</v>
      </c>
      <c r="R46" s="22">
        <f t="shared" ref="R46" si="141">R47</f>
        <v>9</v>
      </c>
      <c r="S46" s="22">
        <f t="shared" ref="S46" si="142">S47</f>
        <v>0</v>
      </c>
      <c r="T46" s="37">
        <f>T47</f>
        <v>0</v>
      </c>
      <c r="U46" s="37">
        <f t="shared" ref="U46:AA46" si="143">U47</f>
        <v>0</v>
      </c>
      <c r="V46" s="37">
        <f t="shared" si="143"/>
        <v>0</v>
      </c>
      <c r="W46" s="37">
        <f t="shared" si="143"/>
        <v>0</v>
      </c>
      <c r="X46" s="22">
        <f t="shared" si="143"/>
        <v>9</v>
      </c>
      <c r="Y46" s="22">
        <f t="shared" si="143"/>
        <v>0</v>
      </c>
      <c r="Z46" s="22">
        <f t="shared" si="143"/>
        <v>0</v>
      </c>
      <c r="AA46" s="22">
        <f t="shared" si="143"/>
        <v>0</v>
      </c>
      <c r="AB46" s="104">
        <f t="shared" si="22"/>
        <v>0</v>
      </c>
      <c r="AC46" s="104"/>
    </row>
    <row r="47" spans="1:29" s="9" customFormat="1" ht="20.25" customHeight="1">
      <c r="A47" s="27" t="s">
        <v>169</v>
      </c>
      <c r="B47" s="21" t="s">
        <v>50</v>
      </c>
      <c r="C47" s="21" t="s">
        <v>55</v>
      </c>
      <c r="D47" s="23" t="s">
        <v>524</v>
      </c>
      <c r="E47" s="21" t="s">
        <v>168</v>
      </c>
      <c r="F47" s="22">
        <f>8+1</f>
        <v>9</v>
      </c>
      <c r="G47" s="22"/>
      <c r="H47" s="37"/>
      <c r="I47" s="37"/>
      <c r="J47" s="37"/>
      <c r="K47" s="37"/>
      <c r="L47" s="22">
        <f>F47+H47+I47+J47+K47</f>
        <v>9</v>
      </c>
      <c r="M47" s="22">
        <f>G47+K47</f>
        <v>0</v>
      </c>
      <c r="N47" s="37"/>
      <c r="O47" s="37"/>
      <c r="P47" s="37"/>
      <c r="Q47" s="37"/>
      <c r="R47" s="22">
        <f>L47+N47+O47+P47+Q47</f>
        <v>9</v>
      </c>
      <c r="S47" s="22">
        <f>M47+Q47</f>
        <v>0</v>
      </c>
      <c r="T47" s="37"/>
      <c r="U47" s="37"/>
      <c r="V47" s="37"/>
      <c r="W47" s="37"/>
      <c r="X47" s="22">
        <f>R47+T47+U47+V47+W47</f>
        <v>9</v>
      </c>
      <c r="Y47" s="22">
        <f>S47+W47</f>
        <v>0</v>
      </c>
      <c r="Z47" s="22"/>
      <c r="AA47" s="22"/>
      <c r="AB47" s="104">
        <f t="shared" si="22"/>
        <v>0</v>
      </c>
      <c r="AC47" s="104"/>
    </row>
    <row r="48" spans="1:29" s="9" customFormat="1" ht="20.25" customHeight="1">
      <c r="A48" s="27" t="s">
        <v>547</v>
      </c>
      <c r="B48" s="21" t="s">
        <v>50</v>
      </c>
      <c r="C48" s="21" t="s">
        <v>55</v>
      </c>
      <c r="D48" s="23" t="s">
        <v>551</v>
      </c>
      <c r="E48" s="21"/>
      <c r="F48" s="22">
        <f t="shared" ref="F48:G48" si="144">F49+F54+F59+F62+F65+F70+F75</f>
        <v>53742</v>
      </c>
      <c r="G48" s="22">
        <f t="shared" si="144"/>
        <v>53742</v>
      </c>
      <c r="H48" s="37">
        <f>H49+H54+H59+H62+H65+H70+H75</f>
        <v>0</v>
      </c>
      <c r="I48" s="37">
        <f t="shared" ref="I48:M48" si="145">I49+I54+I59+I62+I65+I70+I75</f>
        <v>0</v>
      </c>
      <c r="J48" s="37">
        <f t="shared" si="145"/>
        <v>0</v>
      </c>
      <c r="K48" s="37">
        <f t="shared" si="145"/>
        <v>0</v>
      </c>
      <c r="L48" s="22">
        <f t="shared" si="145"/>
        <v>53742</v>
      </c>
      <c r="M48" s="22">
        <f t="shared" si="145"/>
        <v>53742</v>
      </c>
      <c r="N48" s="22">
        <f>N49+N54+N59+N62+N65+N70+N75+N80</f>
        <v>0</v>
      </c>
      <c r="O48" s="22">
        <f t="shared" ref="O48:S48" si="146">O49+O54+O59+O62+O65+O70+O75+O80</f>
        <v>0</v>
      </c>
      <c r="P48" s="22">
        <f t="shared" si="146"/>
        <v>0</v>
      </c>
      <c r="Q48" s="22">
        <f t="shared" si="146"/>
        <v>25</v>
      </c>
      <c r="R48" s="22">
        <f t="shared" si="146"/>
        <v>53767</v>
      </c>
      <c r="S48" s="22">
        <f t="shared" si="146"/>
        <v>53767</v>
      </c>
      <c r="T48" s="22">
        <f>T49+T54+T59+T62+T65+T70+T75+T80</f>
        <v>0</v>
      </c>
      <c r="U48" s="22">
        <f t="shared" ref="U48:Y48" si="147">U49+U54+U59+U62+U65+U70+U75+U80</f>
        <v>0</v>
      </c>
      <c r="V48" s="22">
        <f t="shared" si="147"/>
        <v>0</v>
      </c>
      <c r="W48" s="22">
        <f t="shared" si="147"/>
        <v>0</v>
      </c>
      <c r="X48" s="22">
        <f t="shared" si="147"/>
        <v>53767</v>
      </c>
      <c r="Y48" s="22">
        <f t="shared" si="147"/>
        <v>53767</v>
      </c>
      <c r="Z48" s="22">
        <f t="shared" ref="Z48:AA48" si="148">Z49+Z54+Z59+Z62+Z65+Z70+Z75+Z80</f>
        <v>8530</v>
      </c>
      <c r="AA48" s="22">
        <f t="shared" si="148"/>
        <v>8530</v>
      </c>
      <c r="AB48" s="104">
        <f t="shared" si="22"/>
        <v>15.864749753566315</v>
      </c>
      <c r="AC48" s="104">
        <f t="shared" si="94"/>
        <v>15.864749753566315</v>
      </c>
    </row>
    <row r="49" spans="1:29" s="9" customFormat="1" ht="33">
      <c r="A49" s="27" t="s">
        <v>552</v>
      </c>
      <c r="B49" s="21" t="s">
        <v>50</v>
      </c>
      <c r="C49" s="21" t="s">
        <v>55</v>
      </c>
      <c r="D49" s="23" t="s">
        <v>554</v>
      </c>
      <c r="E49" s="21"/>
      <c r="F49" s="22">
        <f t="shared" ref="F49:G49" si="149">F50+F52</f>
        <v>762</v>
      </c>
      <c r="G49" s="22">
        <f t="shared" si="149"/>
        <v>762</v>
      </c>
      <c r="H49" s="37">
        <f>H50+H52</f>
        <v>0</v>
      </c>
      <c r="I49" s="37">
        <f t="shared" ref="I49:M49" si="150">I50+I52</f>
        <v>0</v>
      </c>
      <c r="J49" s="37">
        <f t="shared" si="150"/>
        <v>0</v>
      </c>
      <c r="K49" s="37">
        <f t="shared" si="150"/>
        <v>0</v>
      </c>
      <c r="L49" s="22">
        <f t="shared" si="150"/>
        <v>762</v>
      </c>
      <c r="M49" s="22">
        <f t="shared" si="150"/>
        <v>762</v>
      </c>
      <c r="N49" s="37">
        <f>N50+N52</f>
        <v>0</v>
      </c>
      <c r="O49" s="37">
        <f t="shared" ref="O49" si="151">O50+O52</f>
        <v>0</v>
      </c>
      <c r="P49" s="37">
        <f t="shared" ref="P49" si="152">P50+P52</f>
        <v>0</v>
      </c>
      <c r="Q49" s="37">
        <f t="shared" ref="Q49" si="153">Q50+Q52</f>
        <v>0</v>
      </c>
      <c r="R49" s="22">
        <f t="shared" ref="R49" si="154">R50+R52</f>
        <v>762</v>
      </c>
      <c r="S49" s="22">
        <f t="shared" ref="S49" si="155">S50+S52</f>
        <v>762</v>
      </c>
      <c r="T49" s="37">
        <f>T50+T52</f>
        <v>0</v>
      </c>
      <c r="U49" s="37">
        <f t="shared" ref="U49:Y49" si="156">U50+U52</f>
        <v>0</v>
      </c>
      <c r="V49" s="37">
        <f t="shared" si="156"/>
        <v>0</v>
      </c>
      <c r="W49" s="37">
        <f t="shared" si="156"/>
        <v>0</v>
      </c>
      <c r="X49" s="22">
        <f t="shared" si="156"/>
        <v>762</v>
      </c>
      <c r="Y49" s="22">
        <f t="shared" si="156"/>
        <v>762</v>
      </c>
      <c r="Z49" s="22">
        <f t="shared" ref="Z49:AA49" si="157">Z50+Z52</f>
        <v>82</v>
      </c>
      <c r="AA49" s="22">
        <f t="shared" si="157"/>
        <v>82</v>
      </c>
      <c r="AB49" s="104">
        <f t="shared" si="22"/>
        <v>10.761154855643044</v>
      </c>
      <c r="AC49" s="104">
        <f t="shared" si="94"/>
        <v>10.761154855643044</v>
      </c>
    </row>
    <row r="50" spans="1:29" s="9" customFormat="1" ht="82.5">
      <c r="A50" s="27" t="s">
        <v>553</v>
      </c>
      <c r="B50" s="21" t="s">
        <v>50</v>
      </c>
      <c r="C50" s="21" t="s">
        <v>55</v>
      </c>
      <c r="D50" s="23" t="s">
        <v>554</v>
      </c>
      <c r="E50" s="21" t="s">
        <v>105</v>
      </c>
      <c r="F50" s="22">
        <f t="shared" ref="F50" si="158">F51</f>
        <v>755</v>
      </c>
      <c r="G50" s="22">
        <f t="shared" ref="G50" si="159">G51</f>
        <v>755</v>
      </c>
      <c r="H50" s="37">
        <f>H51</f>
        <v>0</v>
      </c>
      <c r="I50" s="37">
        <f t="shared" ref="I50:M50" si="160">I51</f>
        <v>0</v>
      </c>
      <c r="J50" s="37">
        <f t="shared" si="160"/>
        <v>0</v>
      </c>
      <c r="K50" s="37">
        <f t="shared" si="160"/>
        <v>0</v>
      </c>
      <c r="L50" s="22">
        <f t="shared" si="160"/>
        <v>755</v>
      </c>
      <c r="M50" s="22">
        <f t="shared" si="160"/>
        <v>755</v>
      </c>
      <c r="N50" s="37">
        <f>N51</f>
        <v>0</v>
      </c>
      <c r="O50" s="37">
        <f t="shared" ref="O50" si="161">O51</f>
        <v>0</v>
      </c>
      <c r="P50" s="37">
        <f t="shared" ref="P50" si="162">P51</f>
        <v>0</v>
      </c>
      <c r="Q50" s="37">
        <f t="shared" ref="Q50" si="163">Q51</f>
        <v>0</v>
      </c>
      <c r="R50" s="22">
        <f t="shared" ref="R50" si="164">R51</f>
        <v>755</v>
      </c>
      <c r="S50" s="22">
        <f t="shared" ref="S50" si="165">S51</f>
        <v>755</v>
      </c>
      <c r="T50" s="37">
        <f>T51</f>
        <v>0</v>
      </c>
      <c r="U50" s="37">
        <f t="shared" ref="U50:AA50" si="166">U51</f>
        <v>0</v>
      </c>
      <c r="V50" s="37">
        <f t="shared" si="166"/>
        <v>0</v>
      </c>
      <c r="W50" s="37">
        <f t="shared" si="166"/>
        <v>0</v>
      </c>
      <c r="X50" s="22">
        <f t="shared" si="166"/>
        <v>755</v>
      </c>
      <c r="Y50" s="22">
        <f t="shared" si="166"/>
        <v>755</v>
      </c>
      <c r="Z50" s="22">
        <f t="shared" si="166"/>
        <v>82</v>
      </c>
      <c r="AA50" s="22">
        <f t="shared" si="166"/>
        <v>82</v>
      </c>
      <c r="AB50" s="104">
        <f t="shared" si="22"/>
        <v>10.860927152317881</v>
      </c>
      <c r="AC50" s="104">
        <f t="shared" si="94"/>
        <v>10.860927152317881</v>
      </c>
    </row>
    <row r="51" spans="1:29" s="9" customFormat="1" ht="33">
      <c r="A51" s="27" t="s">
        <v>165</v>
      </c>
      <c r="B51" s="21" t="s">
        <v>50</v>
      </c>
      <c r="C51" s="21" t="s">
        <v>55</v>
      </c>
      <c r="D51" s="23" t="s">
        <v>554</v>
      </c>
      <c r="E51" s="21" t="s">
        <v>164</v>
      </c>
      <c r="F51" s="22">
        <v>755</v>
      </c>
      <c r="G51" s="22">
        <v>755</v>
      </c>
      <c r="H51" s="37"/>
      <c r="I51" s="37"/>
      <c r="J51" s="37"/>
      <c r="K51" s="37"/>
      <c r="L51" s="22">
        <f>F51+H51+I51+J51+K51</f>
        <v>755</v>
      </c>
      <c r="M51" s="22">
        <f>G51+K51</f>
        <v>755</v>
      </c>
      <c r="N51" s="37"/>
      <c r="O51" s="37"/>
      <c r="P51" s="37"/>
      <c r="Q51" s="37"/>
      <c r="R51" s="22">
        <f>L51+N51+O51+P51+Q51</f>
        <v>755</v>
      </c>
      <c r="S51" s="22">
        <f>M51+Q51</f>
        <v>755</v>
      </c>
      <c r="T51" s="37"/>
      <c r="U51" s="37"/>
      <c r="V51" s="37"/>
      <c r="W51" s="37"/>
      <c r="X51" s="22">
        <f>R51+T51+U51+V51+W51</f>
        <v>755</v>
      </c>
      <c r="Y51" s="22">
        <f>S51+W51</f>
        <v>755</v>
      </c>
      <c r="Z51" s="22">
        <v>82</v>
      </c>
      <c r="AA51" s="22">
        <v>82</v>
      </c>
      <c r="AB51" s="104">
        <f t="shared" si="22"/>
        <v>10.860927152317881</v>
      </c>
      <c r="AC51" s="104">
        <f t="shared" si="94"/>
        <v>10.860927152317881</v>
      </c>
    </row>
    <row r="52" spans="1:29" s="9" customFormat="1" ht="33">
      <c r="A52" s="27" t="s">
        <v>549</v>
      </c>
      <c r="B52" s="21" t="s">
        <v>50</v>
      </c>
      <c r="C52" s="21" t="s">
        <v>55</v>
      </c>
      <c r="D52" s="23" t="s">
        <v>554</v>
      </c>
      <c r="E52" s="21" t="s">
        <v>80</v>
      </c>
      <c r="F52" s="22">
        <f t="shared" ref="F52" si="167">F53</f>
        <v>7</v>
      </c>
      <c r="G52" s="22">
        <f t="shared" ref="G52" si="168">G53</f>
        <v>7</v>
      </c>
      <c r="H52" s="37">
        <f>H53</f>
        <v>0</v>
      </c>
      <c r="I52" s="37">
        <f t="shared" ref="I52:M52" si="169">I53</f>
        <v>0</v>
      </c>
      <c r="J52" s="37">
        <f t="shared" si="169"/>
        <v>0</v>
      </c>
      <c r="K52" s="37">
        <f t="shared" si="169"/>
        <v>0</v>
      </c>
      <c r="L52" s="22">
        <f t="shared" si="169"/>
        <v>7</v>
      </c>
      <c r="M52" s="22">
        <f t="shared" si="169"/>
        <v>7</v>
      </c>
      <c r="N52" s="37">
        <f>N53</f>
        <v>0</v>
      </c>
      <c r="O52" s="37">
        <f t="shared" ref="O52" si="170">O53</f>
        <v>0</v>
      </c>
      <c r="P52" s="37">
        <f t="shared" ref="P52" si="171">P53</f>
        <v>0</v>
      </c>
      <c r="Q52" s="37">
        <f t="shared" ref="Q52" si="172">Q53</f>
        <v>0</v>
      </c>
      <c r="R52" s="22">
        <f t="shared" ref="R52" si="173">R53</f>
        <v>7</v>
      </c>
      <c r="S52" s="22">
        <f t="shared" ref="S52" si="174">S53</f>
        <v>7</v>
      </c>
      <c r="T52" s="37">
        <f>T53</f>
        <v>0</v>
      </c>
      <c r="U52" s="37">
        <f t="shared" ref="U52:AA52" si="175">U53</f>
        <v>0</v>
      </c>
      <c r="V52" s="37">
        <f t="shared" si="175"/>
        <v>0</v>
      </c>
      <c r="W52" s="37">
        <f t="shared" si="175"/>
        <v>0</v>
      </c>
      <c r="X52" s="22">
        <f t="shared" si="175"/>
        <v>7</v>
      </c>
      <c r="Y52" s="22">
        <f t="shared" si="175"/>
        <v>7</v>
      </c>
      <c r="Z52" s="22">
        <f t="shared" si="175"/>
        <v>0</v>
      </c>
      <c r="AA52" s="22">
        <f t="shared" si="175"/>
        <v>0</v>
      </c>
      <c r="AB52" s="104">
        <f t="shared" si="22"/>
        <v>0</v>
      </c>
      <c r="AC52" s="104">
        <f t="shared" si="94"/>
        <v>0</v>
      </c>
    </row>
    <row r="53" spans="1:29" s="9" customFormat="1" ht="37.5" customHeight="1">
      <c r="A53" s="27" t="s">
        <v>167</v>
      </c>
      <c r="B53" s="21" t="s">
        <v>50</v>
      </c>
      <c r="C53" s="21" t="s">
        <v>55</v>
      </c>
      <c r="D53" s="23" t="s">
        <v>554</v>
      </c>
      <c r="E53" s="21" t="s">
        <v>166</v>
      </c>
      <c r="F53" s="22">
        <v>7</v>
      </c>
      <c r="G53" s="22">
        <v>7</v>
      </c>
      <c r="H53" s="37"/>
      <c r="I53" s="37"/>
      <c r="J53" s="37"/>
      <c r="K53" s="37"/>
      <c r="L53" s="22">
        <f>F53+H53+I53+J53+K53</f>
        <v>7</v>
      </c>
      <c r="M53" s="22">
        <f>G53+K53</f>
        <v>7</v>
      </c>
      <c r="N53" s="37"/>
      <c r="O53" s="37"/>
      <c r="P53" s="37"/>
      <c r="Q53" s="37"/>
      <c r="R53" s="22">
        <f>L53+N53+O53+P53+Q53</f>
        <v>7</v>
      </c>
      <c r="S53" s="22">
        <f>M53+Q53</f>
        <v>7</v>
      </c>
      <c r="T53" s="37"/>
      <c r="U53" s="37"/>
      <c r="V53" s="37"/>
      <c r="W53" s="37"/>
      <c r="X53" s="22">
        <f>R53+T53+U53+V53+W53</f>
        <v>7</v>
      </c>
      <c r="Y53" s="22">
        <f>S53+W53</f>
        <v>7</v>
      </c>
      <c r="Z53" s="22"/>
      <c r="AA53" s="22"/>
      <c r="AB53" s="104">
        <f t="shared" si="22"/>
        <v>0</v>
      </c>
      <c r="AC53" s="104">
        <f t="shared" si="94"/>
        <v>0</v>
      </c>
    </row>
    <row r="54" spans="1:29" s="9" customFormat="1" ht="33">
      <c r="A54" s="27" t="s">
        <v>555</v>
      </c>
      <c r="B54" s="21" t="s">
        <v>50</v>
      </c>
      <c r="C54" s="21" t="s">
        <v>55</v>
      </c>
      <c r="D54" s="23" t="s">
        <v>556</v>
      </c>
      <c r="E54" s="21"/>
      <c r="F54" s="22">
        <f t="shared" ref="F54:G54" si="176">F55+F57</f>
        <v>2784</v>
      </c>
      <c r="G54" s="22">
        <f t="shared" si="176"/>
        <v>2784</v>
      </c>
      <c r="H54" s="37">
        <f>H55+H57</f>
        <v>0</v>
      </c>
      <c r="I54" s="37">
        <f t="shared" ref="I54:M54" si="177">I55+I57</f>
        <v>0</v>
      </c>
      <c r="J54" s="37">
        <f t="shared" si="177"/>
        <v>0</v>
      </c>
      <c r="K54" s="37">
        <f t="shared" si="177"/>
        <v>0</v>
      </c>
      <c r="L54" s="22">
        <f t="shared" si="177"/>
        <v>2784</v>
      </c>
      <c r="M54" s="22">
        <f t="shared" si="177"/>
        <v>2784</v>
      </c>
      <c r="N54" s="37">
        <f>N55+N57</f>
        <v>0</v>
      </c>
      <c r="O54" s="37">
        <f t="shared" ref="O54" si="178">O55+O57</f>
        <v>0</v>
      </c>
      <c r="P54" s="37">
        <f t="shared" ref="P54" si="179">P55+P57</f>
        <v>0</v>
      </c>
      <c r="Q54" s="37">
        <f t="shared" ref="Q54" si="180">Q55+Q57</f>
        <v>0</v>
      </c>
      <c r="R54" s="22">
        <f t="shared" ref="R54" si="181">R55+R57</f>
        <v>2784</v>
      </c>
      <c r="S54" s="22">
        <f t="shared" ref="S54" si="182">S55+S57</f>
        <v>2784</v>
      </c>
      <c r="T54" s="37">
        <f>T55+T57</f>
        <v>0</v>
      </c>
      <c r="U54" s="37">
        <f t="shared" ref="U54:Y54" si="183">U55+U57</f>
        <v>0</v>
      </c>
      <c r="V54" s="37">
        <f t="shared" si="183"/>
        <v>0</v>
      </c>
      <c r="W54" s="37">
        <f t="shared" si="183"/>
        <v>0</v>
      </c>
      <c r="X54" s="22">
        <f t="shared" si="183"/>
        <v>2784</v>
      </c>
      <c r="Y54" s="22">
        <f t="shared" si="183"/>
        <v>2784</v>
      </c>
      <c r="Z54" s="22">
        <f t="shared" ref="Z54:AA54" si="184">Z55+Z57</f>
        <v>491</v>
      </c>
      <c r="AA54" s="22">
        <f t="shared" si="184"/>
        <v>491</v>
      </c>
      <c r="AB54" s="104">
        <f t="shared" si="22"/>
        <v>17.636494252873565</v>
      </c>
      <c r="AC54" s="104">
        <f t="shared" si="94"/>
        <v>17.636494252873565</v>
      </c>
    </row>
    <row r="55" spans="1:29" s="9" customFormat="1" ht="82.5">
      <c r="A55" s="27" t="s">
        <v>553</v>
      </c>
      <c r="B55" s="21" t="s">
        <v>50</v>
      </c>
      <c r="C55" s="21" t="s">
        <v>55</v>
      </c>
      <c r="D55" s="23" t="s">
        <v>556</v>
      </c>
      <c r="E55" s="21" t="s">
        <v>105</v>
      </c>
      <c r="F55" s="22">
        <f t="shared" ref="F55" si="185">F56</f>
        <v>2763</v>
      </c>
      <c r="G55" s="22">
        <f t="shared" ref="G55" si="186">G56</f>
        <v>2763</v>
      </c>
      <c r="H55" s="37">
        <f>H56</f>
        <v>0</v>
      </c>
      <c r="I55" s="37">
        <f t="shared" ref="I55:M55" si="187">I56</f>
        <v>0</v>
      </c>
      <c r="J55" s="37">
        <f t="shared" si="187"/>
        <v>0</v>
      </c>
      <c r="K55" s="37">
        <f t="shared" si="187"/>
        <v>0</v>
      </c>
      <c r="L55" s="22">
        <f t="shared" si="187"/>
        <v>2763</v>
      </c>
      <c r="M55" s="22">
        <f t="shared" si="187"/>
        <v>2763</v>
      </c>
      <c r="N55" s="37">
        <f>N56</f>
        <v>0</v>
      </c>
      <c r="O55" s="37">
        <f t="shared" ref="O55" si="188">O56</f>
        <v>0</v>
      </c>
      <c r="P55" s="37">
        <f t="shared" ref="P55" si="189">P56</f>
        <v>0</v>
      </c>
      <c r="Q55" s="37">
        <f t="shared" ref="Q55" si="190">Q56</f>
        <v>0</v>
      </c>
      <c r="R55" s="22">
        <f t="shared" ref="R55" si="191">R56</f>
        <v>2763</v>
      </c>
      <c r="S55" s="22">
        <f t="shared" ref="S55" si="192">S56</f>
        <v>2763</v>
      </c>
      <c r="T55" s="37">
        <f>T56</f>
        <v>0</v>
      </c>
      <c r="U55" s="37">
        <f t="shared" ref="U55:AA55" si="193">U56</f>
        <v>0</v>
      </c>
      <c r="V55" s="37">
        <f t="shared" si="193"/>
        <v>0</v>
      </c>
      <c r="W55" s="37">
        <f t="shared" si="193"/>
        <v>0</v>
      </c>
      <c r="X55" s="22">
        <f t="shared" si="193"/>
        <v>2763</v>
      </c>
      <c r="Y55" s="22">
        <f t="shared" si="193"/>
        <v>2763</v>
      </c>
      <c r="Z55" s="22">
        <f t="shared" si="193"/>
        <v>491</v>
      </c>
      <c r="AA55" s="22">
        <f t="shared" si="193"/>
        <v>491</v>
      </c>
      <c r="AB55" s="104">
        <f t="shared" si="22"/>
        <v>17.770539268910603</v>
      </c>
      <c r="AC55" s="104">
        <f t="shared" si="94"/>
        <v>17.770539268910603</v>
      </c>
    </row>
    <row r="56" spans="1:29" s="9" customFormat="1" ht="33">
      <c r="A56" s="27" t="s">
        <v>165</v>
      </c>
      <c r="B56" s="21" t="s">
        <v>50</v>
      </c>
      <c r="C56" s="21" t="s">
        <v>55</v>
      </c>
      <c r="D56" s="23" t="s">
        <v>556</v>
      </c>
      <c r="E56" s="21" t="s">
        <v>164</v>
      </c>
      <c r="F56" s="22">
        <v>2763</v>
      </c>
      <c r="G56" s="22">
        <v>2763</v>
      </c>
      <c r="H56" s="37"/>
      <c r="I56" s="37"/>
      <c r="J56" s="37"/>
      <c r="K56" s="37"/>
      <c r="L56" s="22">
        <f>F56+H56+I56+J56+K56</f>
        <v>2763</v>
      </c>
      <c r="M56" s="22">
        <f>G56+K56</f>
        <v>2763</v>
      </c>
      <c r="N56" s="37"/>
      <c r="O56" s="37"/>
      <c r="P56" s="37"/>
      <c r="Q56" s="37"/>
      <c r="R56" s="22">
        <f>L56+N56+O56+P56+Q56</f>
        <v>2763</v>
      </c>
      <c r="S56" s="22">
        <f>M56+Q56</f>
        <v>2763</v>
      </c>
      <c r="T56" s="37"/>
      <c r="U56" s="37"/>
      <c r="V56" s="37"/>
      <c r="W56" s="37"/>
      <c r="X56" s="22">
        <f>R56+T56+U56+V56+W56</f>
        <v>2763</v>
      </c>
      <c r="Y56" s="22">
        <f>S56+W56</f>
        <v>2763</v>
      </c>
      <c r="Z56" s="22">
        <v>491</v>
      </c>
      <c r="AA56" s="22">
        <v>491</v>
      </c>
      <c r="AB56" s="104">
        <f t="shared" si="22"/>
        <v>17.770539268910603</v>
      </c>
      <c r="AC56" s="104">
        <f t="shared" si="94"/>
        <v>17.770539268910603</v>
      </c>
    </row>
    <row r="57" spans="1:29" s="9" customFormat="1" ht="33">
      <c r="A57" s="27" t="s">
        <v>549</v>
      </c>
      <c r="B57" s="21" t="s">
        <v>50</v>
      </c>
      <c r="C57" s="21" t="s">
        <v>55</v>
      </c>
      <c r="D57" s="23" t="s">
        <v>556</v>
      </c>
      <c r="E57" s="21" t="s">
        <v>80</v>
      </c>
      <c r="F57" s="22">
        <f t="shared" ref="F57" si="194">F58</f>
        <v>21</v>
      </c>
      <c r="G57" s="22">
        <f t="shared" ref="G57" si="195">G58</f>
        <v>21</v>
      </c>
      <c r="H57" s="37">
        <f>H58</f>
        <v>0</v>
      </c>
      <c r="I57" s="37">
        <f t="shared" ref="I57:M57" si="196">I58</f>
        <v>0</v>
      </c>
      <c r="J57" s="37">
        <f t="shared" si="196"/>
        <v>0</v>
      </c>
      <c r="K57" s="37">
        <f t="shared" si="196"/>
        <v>0</v>
      </c>
      <c r="L57" s="22">
        <f t="shared" si="196"/>
        <v>21</v>
      </c>
      <c r="M57" s="22">
        <f t="shared" si="196"/>
        <v>21</v>
      </c>
      <c r="N57" s="37">
        <f>N58</f>
        <v>0</v>
      </c>
      <c r="O57" s="37">
        <f t="shared" ref="O57" si="197">O58</f>
        <v>0</v>
      </c>
      <c r="P57" s="37">
        <f t="shared" ref="P57" si="198">P58</f>
        <v>0</v>
      </c>
      <c r="Q57" s="37">
        <f t="shared" ref="Q57" si="199">Q58</f>
        <v>0</v>
      </c>
      <c r="R57" s="22">
        <f t="shared" ref="R57" si="200">R58</f>
        <v>21</v>
      </c>
      <c r="S57" s="22">
        <f t="shared" ref="S57" si="201">S58</f>
        <v>21</v>
      </c>
      <c r="T57" s="37">
        <f>T58</f>
        <v>0</v>
      </c>
      <c r="U57" s="37">
        <f t="shared" ref="U57:AA57" si="202">U58</f>
        <v>0</v>
      </c>
      <c r="V57" s="37">
        <f t="shared" si="202"/>
        <v>0</v>
      </c>
      <c r="W57" s="37">
        <f t="shared" si="202"/>
        <v>0</v>
      </c>
      <c r="X57" s="22">
        <f t="shared" si="202"/>
        <v>21</v>
      </c>
      <c r="Y57" s="22">
        <f t="shared" si="202"/>
        <v>21</v>
      </c>
      <c r="Z57" s="22">
        <f t="shared" si="202"/>
        <v>0</v>
      </c>
      <c r="AA57" s="22">
        <f t="shared" si="202"/>
        <v>0</v>
      </c>
      <c r="AB57" s="104">
        <f t="shared" si="22"/>
        <v>0</v>
      </c>
      <c r="AC57" s="104">
        <f t="shared" si="94"/>
        <v>0</v>
      </c>
    </row>
    <row r="58" spans="1:29" s="9" customFormat="1" ht="36" customHeight="1">
      <c r="A58" s="27" t="s">
        <v>167</v>
      </c>
      <c r="B58" s="21" t="s">
        <v>50</v>
      </c>
      <c r="C58" s="21" t="s">
        <v>55</v>
      </c>
      <c r="D58" s="23" t="s">
        <v>556</v>
      </c>
      <c r="E58" s="21" t="s">
        <v>166</v>
      </c>
      <c r="F58" s="22">
        <v>21</v>
      </c>
      <c r="G58" s="22">
        <v>21</v>
      </c>
      <c r="H58" s="37"/>
      <c r="I58" s="37"/>
      <c r="J58" s="37"/>
      <c r="K58" s="37"/>
      <c r="L58" s="22">
        <f>F58+H58+I58+J58+K58</f>
        <v>21</v>
      </c>
      <c r="M58" s="22">
        <f>G58+K58</f>
        <v>21</v>
      </c>
      <c r="N58" s="37"/>
      <c r="O58" s="37"/>
      <c r="P58" s="37"/>
      <c r="Q58" s="37"/>
      <c r="R58" s="22">
        <f>L58+N58+O58+P58+Q58</f>
        <v>21</v>
      </c>
      <c r="S58" s="22">
        <f>M58+Q58</f>
        <v>21</v>
      </c>
      <c r="T58" s="37"/>
      <c r="U58" s="37"/>
      <c r="V58" s="37"/>
      <c r="W58" s="37"/>
      <c r="X58" s="22">
        <f>R58+T58+U58+V58+W58</f>
        <v>21</v>
      </c>
      <c r="Y58" s="22">
        <f>S58+W58</f>
        <v>21</v>
      </c>
      <c r="Z58" s="22"/>
      <c r="AA58" s="22"/>
      <c r="AB58" s="104">
        <f t="shared" si="22"/>
        <v>0</v>
      </c>
      <c r="AC58" s="104">
        <f t="shared" si="94"/>
        <v>0</v>
      </c>
    </row>
    <row r="59" spans="1:29" s="9" customFormat="1" ht="33">
      <c r="A59" s="27" t="s">
        <v>557</v>
      </c>
      <c r="B59" s="21" t="s">
        <v>50</v>
      </c>
      <c r="C59" s="21" t="s">
        <v>55</v>
      </c>
      <c r="D59" s="23" t="s">
        <v>560</v>
      </c>
      <c r="E59" s="21"/>
      <c r="F59" s="22">
        <f t="shared" ref="F59:G60" si="203">F60</f>
        <v>267</v>
      </c>
      <c r="G59" s="22">
        <f t="shared" si="203"/>
        <v>267</v>
      </c>
      <c r="H59" s="37">
        <f>H60</f>
        <v>0</v>
      </c>
      <c r="I59" s="37">
        <f t="shared" ref="I59:M60" si="204">I60</f>
        <v>0</v>
      </c>
      <c r="J59" s="37">
        <f t="shared" si="204"/>
        <v>0</v>
      </c>
      <c r="K59" s="37">
        <f t="shared" si="204"/>
        <v>0</v>
      </c>
      <c r="L59" s="22">
        <f t="shared" si="204"/>
        <v>267</v>
      </c>
      <c r="M59" s="22">
        <f t="shared" si="204"/>
        <v>267</v>
      </c>
      <c r="N59" s="37">
        <f>N60</f>
        <v>0</v>
      </c>
      <c r="O59" s="37">
        <f t="shared" ref="O59:O60" si="205">O60</f>
        <v>0</v>
      </c>
      <c r="P59" s="37">
        <f t="shared" ref="P59:P60" si="206">P60</f>
        <v>0</v>
      </c>
      <c r="Q59" s="37">
        <f t="shared" ref="Q59:Q60" si="207">Q60</f>
        <v>0</v>
      </c>
      <c r="R59" s="22">
        <f t="shared" ref="R59:R60" si="208">R60</f>
        <v>267</v>
      </c>
      <c r="S59" s="22">
        <f t="shared" ref="S59:S60" si="209">S60</f>
        <v>267</v>
      </c>
      <c r="T59" s="37">
        <f>T60</f>
        <v>0</v>
      </c>
      <c r="U59" s="37">
        <f t="shared" ref="U59:AA60" si="210">U60</f>
        <v>0</v>
      </c>
      <c r="V59" s="37">
        <f t="shared" si="210"/>
        <v>0</v>
      </c>
      <c r="W59" s="37">
        <f t="shared" si="210"/>
        <v>0</v>
      </c>
      <c r="X59" s="22">
        <f t="shared" si="210"/>
        <v>267</v>
      </c>
      <c r="Y59" s="22">
        <f t="shared" si="210"/>
        <v>267</v>
      </c>
      <c r="Z59" s="22">
        <f t="shared" si="210"/>
        <v>0</v>
      </c>
      <c r="AA59" s="22">
        <f t="shared" si="210"/>
        <v>0</v>
      </c>
      <c r="AB59" s="104">
        <f t="shared" si="22"/>
        <v>0</v>
      </c>
      <c r="AC59" s="104">
        <f t="shared" si="94"/>
        <v>0</v>
      </c>
    </row>
    <row r="60" spans="1:29" s="9" customFormat="1" ht="82.5">
      <c r="A60" s="27" t="s">
        <v>553</v>
      </c>
      <c r="B60" s="21" t="s">
        <v>50</v>
      </c>
      <c r="C60" s="21" t="s">
        <v>55</v>
      </c>
      <c r="D60" s="23" t="s">
        <v>560</v>
      </c>
      <c r="E60" s="21" t="s">
        <v>105</v>
      </c>
      <c r="F60" s="22">
        <f t="shared" si="203"/>
        <v>267</v>
      </c>
      <c r="G60" s="22">
        <f t="shared" si="203"/>
        <v>267</v>
      </c>
      <c r="H60" s="37">
        <f>H61</f>
        <v>0</v>
      </c>
      <c r="I60" s="37">
        <f t="shared" si="204"/>
        <v>0</v>
      </c>
      <c r="J60" s="37">
        <f t="shared" si="204"/>
        <v>0</v>
      </c>
      <c r="K60" s="37">
        <f t="shared" si="204"/>
        <v>0</v>
      </c>
      <c r="L60" s="22">
        <f t="shared" si="204"/>
        <v>267</v>
      </c>
      <c r="M60" s="22">
        <f t="shared" si="204"/>
        <v>267</v>
      </c>
      <c r="N60" s="37">
        <f>N61</f>
        <v>0</v>
      </c>
      <c r="O60" s="37">
        <f t="shared" si="205"/>
        <v>0</v>
      </c>
      <c r="P60" s="37">
        <f t="shared" si="206"/>
        <v>0</v>
      </c>
      <c r="Q60" s="37">
        <f t="shared" si="207"/>
        <v>0</v>
      </c>
      <c r="R60" s="22">
        <f t="shared" si="208"/>
        <v>267</v>
      </c>
      <c r="S60" s="22">
        <f t="shared" si="209"/>
        <v>267</v>
      </c>
      <c r="T60" s="37">
        <f>T61</f>
        <v>0</v>
      </c>
      <c r="U60" s="37">
        <f t="shared" si="210"/>
        <v>0</v>
      </c>
      <c r="V60" s="37">
        <f t="shared" si="210"/>
        <v>0</v>
      </c>
      <c r="W60" s="37">
        <f t="shared" si="210"/>
        <v>0</v>
      </c>
      <c r="X60" s="22">
        <f t="shared" si="210"/>
        <v>267</v>
      </c>
      <c r="Y60" s="22">
        <f t="shared" si="210"/>
        <v>267</v>
      </c>
      <c r="Z60" s="22">
        <f t="shared" si="210"/>
        <v>0</v>
      </c>
      <c r="AA60" s="22">
        <f t="shared" si="210"/>
        <v>0</v>
      </c>
      <c r="AB60" s="104">
        <f t="shared" si="22"/>
        <v>0</v>
      </c>
      <c r="AC60" s="104">
        <f t="shared" si="94"/>
        <v>0</v>
      </c>
    </row>
    <row r="61" spans="1:29" s="9" customFormat="1" ht="33">
      <c r="A61" s="27" t="s">
        <v>165</v>
      </c>
      <c r="B61" s="21" t="s">
        <v>50</v>
      </c>
      <c r="C61" s="21" t="s">
        <v>55</v>
      </c>
      <c r="D61" s="23" t="s">
        <v>560</v>
      </c>
      <c r="E61" s="21" t="s">
        <v>164</v>
      </c>
      <c r="F61" s="22">
        <v>267</v>
      </c>
      <c r="G61" s="22">
        <v>267</v>
      </c>
      <c r="H61" s="37"/>
      <c r="I61" s="37"/>
      <c r="J61" s="37"/>
      <c r="K61" s="37"/>
      <c r="L61" s="22">
        <f>F61+H61+I61+J61+K61</f>
        <v>267</v>
      </c>
      <c r="M61" s="22">
        <f>G61+K61</f>
        <v>267</v>
      </c>
      <c r="N61" s="37"/>
      <c r="O61" s="37"/>
      <c r="P61" s="37"/>
      <c r="Q61" s="37"/>
      <c r="R61" s="22">
        <f>L61+N61+O61+P61+Q61</f>
        <v>267</v>
      </c>
      <c r="S61" s="22">
        <f>M61+Q61</f>
        <v>267</v>
      </c>
      <c r="T61" s="37"/>
      <c r="U61" s="37"/>
      <c r="V61" s="37"/>
      <c r="W61" s="37"/>
      <c r="X61" s="22">
        <f>R61+T61+U61+V61+W61</f>
        <v>267</v>
      </c>
      <c r="Y61" s="22">
        <f>S61+W61</f>
        <v>267</v>
      </c>
      <c r="Z61" s="22"/>
      <c r="AA61" s="22"/>
      <c r="AB61" s="104">
        <f t="shared" si="22"/>
        <v>0</v>
      </c>
      <c r="AC61" s="104">
        <f t="shared" si="94"/>
        <v>0</v>
      </c>
    </row>
    <row r="62" spans="1:29" s="9" customFormat="1" ht="33">
      <c r="A62" s="27" t="s">
        <v>558</v>
      </c>
      <c r="B62" s="21" t="s">
        <v>50</v>
      </c>
      <c r="C62" s="21" t="s">
        <v>55</v>
      </c>
      <c r="D62" s="23" t="s">
        <v>561</v>
      </c>
      <c r="E62" s="21"/>
      <c r="F62" s="22">
        <f t="shared" ref="F62:G63" si="211">F63</f>
        <v>6975</v>
      </c>
      <c r="G62" s="22">
        <f t="shared" si="211"/>
        <v>6975</v>
      </c>
      <c r="H62" s="37">
        <f>H63</f>
        <v>0</v>
      </c>
      <c r="I62" s="37">
        <f t="shared" ref="I62:M63" si="212">I63</f>
        <v>0</v>
      </c>
      <c r="J62" s="37">
        <f t="shared" si="212"/>
        <v>0</v>
      </c>
      <c r="K62" s="37">
        <f t="shared" si="212"/>
        <v>0</v>
      </c>
      <c r="L62" s="22">
        <f t="shared" si="212"/>
        <v>6975</v>
      </c>
      <c r="M62" s="22">
        <f t="shared" si="212"/>
        <v>6975</v>
      </c>
      <c r="N62" s="37">
        <f>N63</f>
        <v>0</v>
      </c>
      <c r="O62" s="37">
        <f t="shared" ref="O62:O63" si="213">O63</f>
        <v>0</v>
      </c>
      <c r="P62" s="37">
        <f t="shared" ref="P62:P63" si="214">P63</f>
        <v>0</v>
      </c>
      <c r="Q62" s="37">
        <f t="shared" ref="Q62:Q63" si="215">Q63</f>
        <v>0</v>
      </c>
      <c r="R62" s="22">
        <f t="shared" ref="R62:R63" si="216">R63</f>
        <v>6975</v>
      </c>
      <c r="S62" s="22">
        <f t="shared" ref="S62:S63" si="217">S63</f>
        <v>6975</v>
      </c>
      <c r="T62" s="37">
        <f>T63</f>
        <v>0</v>
      </c>
      <c r="U62" s="37">
        <f t="shared" ref="U62:AA63" si="218">U63</f>
        <v>0</v>
      </c>
      <c r="V62" s="37">
        <f t="shared" si="218"/>
        <v>0</v>
      </c>
      <c r="W62" s="37">
        <f t="shared" si="218"/>
        <v>0</v>
      </c>
      <c r="X62" s="22">
        <f t="shared" si="218"/>
        <v>6975</v>
      </c>
      <c r="Y62" s="22">
        <f t="shared" si="218"/>
        <v>6975</v>
      </c>
      <c r="Z62" s="22">
        <f t="shared" si="218"/>
        <v>1038</v>
      </c>
      <c r="AA62" s="22">
        <f t="shared" si="218"/>
        <v>1038</v>
      </c>
      <c r="AB62" s="104">
        <f t="shared" si="22"/>
        <v>14.881720430107526</v>
      </c>
      <c r="AC62" s="104">
        <f t="shared" si="94"/>
        <v>14.881720430107526</v>
      </c>
    </row>
    <row r="63" spans="1:29" s="9" customFormat="1" ht="82.5">
      <c r="A63" s="27" t="s">
        <v>553</v>
      </c>
      <c r="B63" s="21" t="s">
        <v>50</v>
      </c>
      <c r="C63" s="21" t="s">
        <v>55</v>
      </c>
      <c r="D63" s="23" t="s">
        <v>561</v>
      </c>
      <c r="E63" s="21" t="s">
        <v>105</v>
      </c>
      <c r="F63" s="22">
        <f t="shared" si="211"/>
        <v>6975</v>
      </c>
      <c r="G63" s="22">
        <f t="shared" si="211"/>
        <v>6975</v>
      </c>
      <c r="H63" s="37">
        <f>H64</f>
        <v>0</v>
      </c>
      <c r="I63" s="37">
        <f t="shared" si="212"/>
        <v>0</v>
      </c>
      <c r="J63" s="37">
        <f t="shared" si="212"/>
        <v>0</v>
      </c>
      <c r="K63" s="37">
        <f t="shared" si="212"/>
        <v>0</v>
      </c>
      <c r="L63" s="22">
        <f t="shared" si="212"/>
        <v>6975</v>
      </c>
      <c r="M63" s="22">
        <f t="shared" si="212"/>
        <v>6975</v>
      </c>
      <c r="N63" s="37">
        <f>N64</f>
        <v>0</v>
      </c>
      <c r="O63" s="37">
        <f t="shared" si="213"/>
        <v>0</v>
      </c>
      <c r="P63" s="37">
        <f t="shared" si="214"/>
        <v>0</v>
      </c>
      <c r="Q63" s="37">
        <f t="shared" si="215"/>
        <v>0</v>
      </c>
      <c r="R63" s="22">
        <f t="shared" si="216"/>
        <v>6975</v>
      </c>
      <c r="S63" s="22">
        <f t="shared" si="217"/>
        <v>6975</v>
      </c>
      <c r="T63" s="37">
        <f>T64</f>
        <v>0</v>
      </c>
      <c r="U63" s="37">
        <f t="shared" si="218"/>
        <v>0</v>
      </c>
      <c r="V63" s="37">
        <f t="shared" si="218"/>
        <v>0</v>
      </c>
      <c r="W63" s="37">
        <f t="shared" si="218"/>
        <v>0</v>
      </c>
      <c r="X63" s="22">
        <f t="shared" si="218"/>
        <v>6975</v>
      </c>
      <c r="Y63" s="22">
        <f t="shared" si="218"/>
        <v>6975</v>
      </c>
      <c r="Z63" s="22">
        <f t="shared" si="218"/>
        <v>1038</v>
      </c>
      <c r="AA63" s="22">
        <f t="shared" si="218"/>
        <v>1038</v>
      </c>
      <c r="AB63" s="104">
        <f t="shared" si="22"/>
        <v>14.881720430107526</v>
      </c>
      <c r="AC63" s="104">
        <f t="shared" si="94"/>
        <v>14.881720430107526</v>
      </c>
    </row>
    <row r="64" spans="1:29" s="9" customFormat="1" ht="33">
      <c r="A64" s="27" t="s">
        <v>165</v>
      </c>
      <c r="B64" s="21" t="s">
        <v>50</v>
      </c>
      <c r="C64" s="21" t="s">
        <v>55</v>
      </c>
      <c r="D64" s="23" t="s">
        <v>561</v>
      </c>
      <c r="E64" s="21" t="s">
        <v>164</v>
      </c>
      <c r="F64" s="22">
        <v>6975</v>
      </c>
      <c r="G64" s="22">
        <v>6975</v>
      </c>
      <c r="H64" s="37"/>
      <c r="I64" s="37"/>
      <c r="J64" s="37"/>
      <c r="K64" s="37"/>
      <c r="L64" s="22">
        <f>F64+H64+I64+J64+K64</f>
        <v>6975</v>
      </c>
      <c r="M64" s="22">
        <f>G64+K64</f>
        <v>6975</v>
      </c>
      <c r="N64" s="37"/>
      <c r="O64" s="37"/>
      <c r="P64" s="37"/>
      <c r="Q64" s="37"/>
      <c r="R64" s="22">
        <f>L64+N64+O64+P64+Q64</f>
        <v>6975</v>
      </c>
      <c r="S64" s="22">
        <f>M64+Q64</f>
        <v>6975</v>
      </c>
      <c r="T64" s="37"/>
      <c r="U64" s="37"/>
      <c r="V64" s="37"/>
      <c r="W64" s="37"/>
      <c r="X64" s="22">
        <f>R64+T64+U64+V64+W64</f>
        <v>6975</v>
      </c>
      <c r="Y64" s="22">
        <f>S64+W64</f>
        <v>6975</v>
      </c>
      <c r="Z64" s="22">
        <v>1038</v>
      </c>
      <c r="AA64" s="22">
        <v>1038</v>
      </c>
      <c r="AB64" s="104">
        <f t="shared" si="22"/>
        <v>14.881720430107526</v>
      </c>
      <c r="AC64" s="104">
        <f t="shared" si="94"/>
        <v>14.881720430107526</v>
      </c>
    </row>
    <row r="65" spans="1:29" s="9" customFormat="1" ht="66">
      <c r="A65" s="27" t="s">
        <v>559</v>
      </c>
      <c r="B65" s="21" t="s">
        <v>50</v>
      </c>
      <c r="C65" s="21" t="s">
        <v>55</v>
      </c>
      <c r="D65" s="23" t="s">
        <v>562</v>
      </c>
      <c r="E65" s="21"/>
      <c r="F65" s="22">
        <f t="shared" ref="F65:G65" si="219">F66+F68</f>
        <v>36377</v>
      </c>
      <c r="G65" s="22">
        <f t="shared" si="219"/>
        <v>36377</v>
      </c>
      <c r="H65" s="37">
        <f>H66</f>
        <v>0</v>
      </c>
      <c r="I65" s="37">
        <f t="shared" ref="I65:M66" si="220">I66</f>
        <v>0</v>
      </c>
      <c r="J65" s="37">
        <f t="shared" si="220"/>
        <v>0</v>
      </c>
      <c r="K65" s="37">
        <f t="shared" si="220"/>
        <v>0</v>
      </c>
      <c r="L65" s="22">
        <f t="shared" si="220"/>
        <v>36377</v>
      </c>
      <c r="M65" s="22">
        <f t="shared" si="220"/>
        <v>36377</v>
      </c>
      <c r="N65" s="37">
        <f>N66</f>
        <v>0</v>
      </c>
      <c r="O65" s="37">
        <f t="shared" ref="O65:O66" si="221">O66</f>
        <v>0</v>
      </c>
      <c r="P65" s="37">
        <f t="shared" ref="P65:P66" si="222">P66</f>
        <v>0</v>
      </c>
      <c r="Q65" s="37">
        <f t="shared" ref="Q65:Q66" si="223">Q66</f>
        <v>0</v>
      </c>
      <c r="R65" s="22">
        <f t="shared" ref="R65:R66" si="224">R66</f>
        <v>36377</v>
      </c>
      <c r="S65" s="22">
        <f t="shared" ref="S65:S66" si="225">S66</f>
        <v>36377</v>
      </c>
      <c r="T65" s="37">
        <f>T66</f>
        <v>0</v>
      </c>
      <c r="U65" s="37">
        <f t="shared" ref="U65:AA66" si="226">U66</f>
        <v>0</v>
      </c>
      <c r="V65" s="37">
        <f t="shared" si="226"/>
        <v>0</v>
      </c>
      <c r="W65" s="37">
        <f t="shared" si="226"/>
        <v>0</v>
      </c>
      <c r="X65" s="22">
        <f t="shared" si="226"/>
        <v>36377</v>
      </c>
      <c r="Y65" s="22">
        <f t="shared" si="226"/>
        <v>36377</v>
      </c>
      <c r="Z65" s="22">
        <f t="shared" si="226"/>
        <v>5936</v>
      </c>
      <c r="AA65" s="22">
        <f t="shared" si="226"/>
        <v>5936</v>
      </c>
      <c r="AB65" s="104">
        <f t="shared" si="22"/>
        <v>16.318003133848311</v>
      </c>
      <c r="AC65" s="104">
        <f t="shared" si="94"/>
        <v>16.318003133848311</v>
      </c>
    </row>
    <row r="66" spans="1:29" s="9" customFormat="1" ht="82.5">
      <c r="A66" s="27" t="s">
        <v>553</v>
      </c>
      <c r="B66" s="21" t="s">
        <v>50</v>
      </c>
      <c r="C66" s="21" t="s">
        <v>55</v>
      </c>
      <c r="D66" s="23" t="s">
        <v>562</v>
      </c>
      <c r="E66" s="21" t="s">
        <v>105</v>
      </c>
      <c r="F66" s="22">
        <f t="shared" ref="F66" si="227">F67</f>
        <v>36377</v>
      </c>
      <c r="G66" s="22">
        <f t="shared" ref="G66" si="228">G67</f>
        <v>36377</v>
      </c>
      <c r="H66" s="37">
        <f>H67</f>
        <v>0</v>
      </c>
      <c r="I66" s="37">
        <f t="shared" si="220"/>
        <v>0</v>
      </c>
      <c r="J66" s="37">
        <f t="shared" si="220"/>
        <v>0</v>
      </c>
      <c r="K66" s="37">
        <f t="shared" si="220"/>
        <v>0</v>
      </c>
      <c r="L66" s="22">
        <f t="shared" si="220"/>
        <v>36377</v>
      </c>
      <c r="M66" s="22">
        <f t="shared" si="220"/>
        <v>36377</v>
      </c>
      <c r="N66" s="37">
        <f>N67</f>
        <v>0</v>
      </c>
      <c r="O66" s="37">
        <f t="shared" si="221"/>
        <v>0</v>
      </c>
      <c r="P66" s="37">
        <f t="shared" si="222"/>
        <v>0</v>
      </c>
      <c r="Q66" s="37">
        <f t="shared" si="223"/>
        <v>0</v>
      </c>
      <c r="R66" s="22">
        <f t="shared" si="224"/>
        <v>36377</v>
      </c>
      <c r="S66" s="22">
        <f t="shared" si="225"/>
        <v>36377</v>
      </c>
      <c r="T66" s="37">
        <f>T67</f>
        <v>0</v>
      </c>
      <c r="U66" s="37">
        <f t="shared" si="226"/>
        <v>0</v>
      </c>
      <c r="V66" s="37">
        <f t="shared" si="226"/>
        <v>0</v>
      </c>
      <c r="W66" s="37">
        <f t="shared" si="226"/>
        <v>0</v>
      </c>
      <c r="X66" s="22">
        <f t="shared" si="226"/>
        <v>36377</v>
      </c>
      <c r="Y66" s="22">
        <f t="shared" si="226"/>
        <v>36377</v>
      </c>
      <c r="Z66" s="22">
        <f t="shared" si="226"/>
        <v>5936</v>
      </c>
      <c r="AA66" s="22">
        <f t="shared" si="226"/>
        <v>5936</v>
      </c>
      <c r="AB66" s="104">
        <f t="shared" si="22"/>
        <v>16.318003133848311</v>
      </c>
      <c r="AC66" s="104">
        <f t="shared" si="94"/>
        <v>16.318003133848311</v>
      </c>
    </row>
    <row r="67" spans="1:29" s="9" customFormat="1" ht="33">
      <c r="A67" s="27" t="s">
        <v>165</v>
      </c>
      <c r="B67" s="21" t="s">
        <v>50</v>
      </c>
      <c r="C67" s="21" t="s">
        <v>55</v>
      </c>
      <c r="D67" s="23" t="s">
        <v>562</v>
      </c>
      <c r="E67" s="21" t="s">
        <v>164</v>
      </c>
      <c r="F67" s="22">
        <v>36377</v>
      </c>
      <c r="G67" s="22">
        <v>36377</v>
      </c>
      <c r="H67" s="37"/>
      <c r="I67" s="37"/>
      <c r="J67" s="37"/>
      <c r="K67" s="37"/>
      <c r="L67" s="22">
        <f>F67+H67+I67+J67+K67</f>
        <v>36377</v>
      </c>
      <c r="M67" s="22">
        <f>G67+K67</f>
        <v>36377</v>
      </c>
      <c r="N67" s="37"/>
      <c r="O67" s="37"/>
      <c r="P67" s="37"/>
      <c r="Q67" s="37"/>
      <c r="R67" s="22">
        <f>L67+N67+O67+P67+Q67</f>
        <v>36377</v>
      </c>
      <c r="S67" s="22">
        <f>M67+Q67</f>
        <v>36377</v>
      </c>
      <c r="T67" s="37"/>
      <c r="U67" s="37"/>
      <c r="V67" s="37"/>
      <c r="W67" s="37"/>
      <c r="X67" s="22">
        <f>R67+T67+U67+V67+W67</f>
        <v>36377</v>
      </c>
      <c r="Y67" s="22">
        <f>S67+W67</f>
        <v>36377</v>
      </c>
      <c r="Z67" s="22">
        <v>5936</v>
      </c>
      <c r="AA67" s="22">
        <v>5936</v>
      </c>
      <c r="AB67" s="104">
        <f t="shared" si="22"/>
        <v>16.318003133848311</v>
      </c>
      <c r="AC67" s="104">
        <f t="shared" si="94"/>
        <v>16.318003133848311</v>
      </c>
    </row>
    <row r="68" spans="1:29" s="9" customFormat="1" ht="33" hidden="1">
      <c r="A68" s="27" t="s">
        <v>549</v>
      </c>
      <c r="B68" s="21" t="s">
        <v>50</v>
      </c>
      <c r="C68" s="21" t="s">
        <v>55</v>
      </c>
      <c r="D68" s="23" t="s">
        <v>562</v>
      </c>
      <c r="E68" s="21" t="s">
        <v>80</v>
      </c>
      <c r="F68" s="22">
        <f t="shared" ref="F68" si="229">F69</f>
        <v>0</v>
      </c>
      <c r="G68" s="22">
        <f t="shared" ref="G68" si="230">G69</f>
        <v>0</v>
      </c>
      <c r="H68" s="37"/>
      <c r="I68" s="37"/>
      <c r="J68" s="37"/>
      <c r="K68" s="37"/>
      <c r="L68" s="22">
        <f t="shared" ref="L68:M68" si="231">L69</f>
        <v>0</v>
      </c>
      <c r="M68" s="22">
        <f t="shared" si="231"/>
        <v>0</v>
      </c>
      <c r="N68" s="37"/>
      <c r="O68" s="37"/>
      <c r="P68" s="37"/>
      <c r="Q68" s="37"/>
      <c r="R68" s="22">
        <f t="shared" ref="R68:S68" si="232">R69</f>
        <v>0</v>
      </c>
      <c r="S68" s="22">
        <f t="shared" si="232"/>
        <v>0</v>
      </c>
      <c r="T68" s="37"/>
      <c r="U68" s="37"/>
      <c r="V68" s="37"/>
      <c r="W68" s="37"/>
      <c r="X68" s="22">
        <f t="shared" ref="X68:Y68" si="233">X69</f>
        <v>0</v>
      </c>
      <c r="Y68" s="22">
        <f t="shared" si="233"/>
        <v>0</v>
      </c>
      <c r="Z68" s="22"/>
      <c r="AA68" s="22"/>
      <c r="AB68" s="104" t="e">
        <f t="shared" si="22"/>
        <v>#DIV/0!</v>
      </c>
      <c r="AC68" s="104" t="e">
        <f t="shared" si="94"/>
        <v>#DIV/0!</v>
      </c>
    </row>
    <row r="69" spans="1:29" s="9" customFormat="1" ht="49.5" hidden="1">
      <c r="A69" s="27" t="s">
        <v>167</v>
      </c>
      <c r="B69" s="21" t="s">
        <v>50</v>
      </c>
      <c r="C69" s="21" t="s">
        <v>55</v>
      </c>
      <c r="D69" s="23" t="s">
        <v>562</v>
      </c>
      <c r="E69" s="21" t="s">
        <v>166</v>
      </c>
      <c r="F69" s="22"/>
      <c r="G69" s="22"/>
      <c r="H69" s="37"/>
      <c r="I69" s="37"/>
      <c r="J69" s="37"/>
      <c r="K69" s="37"/>
      <c r="L69" s="22"/>
      <c r="M69" s="22"/>
      <c r="N69" s="37"/>
      <c r="O69" s="37"/>
      <c r="P69" s="37"/>
      <c r="Q69" s="37"/>
      <c r="R69" s="22"/>
      <c r="S69" s="22"/>
      <c r="T69" s="37"/>
      <c r="U69" s="37"/>
      <c r="V69" s="37"/>
      <c r="W69" s="37"/>
      <c r="X69" s="22"/>
      <c r="Y69" s="22"/>
      <c r="Z69" s="22"/>
      <c r="AA69" s="22"/>
      <c r="AB69" s="104" t="e">
        <f t="shared" si="22"/>
        <v>#DIV/0!</v>
      </c>
      <c r="AC69" s="104" t="e">
        <f t="shared" si="94"/>
        <v>#DIV/0!</v>
      </c>
    </row>
    <row r="70" spans="1:29" s="9" customFormat="1" ht="49.5">
      <c r="A70" s="27" t="s">
        <v>563</v>
      </c>
      <c r="B70" s="21" t="s">
        <v>50</v>
      </c>
      <c r="C70" s="21" t="s">
        <v>55</v>
      </c>
      <c r="D70" s="23" t="s">
        <v>564</v>
      </c>
      <c r="E70" s="21"/>
      <c r="F70" s="22">
        <f t="shared" ref="F70:G70" si="234">F71+F73</f>
        <v>4717</v>
      </c>
      <c r="G70" s="22">
        <f t="shared" si="234"/>
        <v>4717</v>
      </c>
      <c r="H70" s="37">
        <f>H71</f>
        <v>0</v>
      </c>
      <c r="I70" s="37">
        <f t="shared" ref="I70:M71" si="235">I71</f>
        <v>0</v>
      </c>
      <c r="J70" s="37">
        <f t="shared" si="235"/>
        <v>0</v>
      </c>
      <c r="K70" s="37">
        <f t="shared" si="235"/>
        <v>0</v>
      </c>
      <c r="L70" s="22">
        <f t="shared" si="235"/>
        <v>4717</v>
      </c>
      <c r="M70" s="22">
        <f t="shared" si="235"/>
        <v>4717</v>
      </c>
      <c r="N70" s="37">
        <f>N71</f>
        <v>0</v>
      </c>
      <c r="O70" s="37">
        <f t="shared" ref="O70:O71" si="236">O71</f>
        <v>0</v>
      </c>
      <c r="P70" s="37">
        <f t="shared" ref="P70:P71" si="237">P71</f>
        <v>0</v>
      </c>
      <c r="Q70" s="37">
        <f t="shared" ref="Q70:Q71" si="238">Q71</f>
        <v>0</v>
      </c>
      <c r="R70" s="22">
        <f t="shared" ref="R70:R71" si="239">R71</f>
        <v>4717</v>
      </c>
      <c r="S70" s="22">
        <f t="shared" ref="S70:S71" si="240">S71</f>
        <v>4717</v>
      </c>
      <c r="T70" s="37">
        <f>T71</f>
        <v>0</v>
      </c>
      <c r="U70" s="37">
        <f t="shared" ref="U70:AA71" si="241">U71</f>
        <v>0</v>
      </c>
      <c r="V70" s="37">
        <f t="shared" si="241"/>
        <v>0</v>
      </c>
      <c r="W70" s="37">
        <f t="shared" si="241"/>
        <v>0</v>
      </c>
      <c r="X70" s="22">
        <f t="shared" si="241"/>
        <v>4717</v>
      </c>
      <c r="Y70" s="22">
        <f t="shared" si="241"/>
        <v>4717</v>
      </c>
      <c r="Z70" s="22">
        <f t="shared" si="241"/>
        <v>709</v>
      </c>
      <c r="AA70" s="22">
        <f t="shared" si="241"/>
        <v>709</v>
      </c>
      <c r="AB70" s="104">
        <f t="shared" si="22"/>
        <v>15.030739877040492</v>
      </c>
      <c r="AC70" s="104">
        <f t="shared" si="94"/>
        <v>15.030739877040492</v>
      </c>
    </row>
    <row r="71" spans="1:29" s="9" customFormat="1" ht="82.5">
      <c r="A71" s="27" t="s">
        <v>553</v>
      </c>
      <c r="B71" s="21" t="s">
        <v>50</v>
      </c>
      <c r="C71" s="21" t="s">
        <v>55</v>
      </c>
      <c r="D71" s="23" t="s">
        <v>564</v>
      </c>
      <c r="E71" s="21" t="s">
        <v>105</v>
      </c>
      <c r="F71" s="22">
        <f t="shared" ref="F71" si="242">F72</f>
        <v>4717</v>
      </c>
      <c r="G71" s="22">
        <f t="shared" ref="G71" si="243">G72</f>
        <v>4717</v>
      </c>
      <c r="H71" s="37">
        <f>H72</f>
        <v>0</v>
      </c>
      <c r="I71" s="37">
        <f t="shared" si="235"/>
        <v>0</v>
      </c>
      <c r="J71" s="37">
        <f t="shared" si="235"/>
        <v>0</v>
      </c>
      <c r="K71" s="37">
        <f t="shared" si="235"/>
        <v>0</v>
      </c>
      <c r="L71" s="22">
        <f t="shared" si="235"/>
        <v>4717</v>
      </c>
      <c r="M71" s="22">
        <f t="shared" si="235"/>
        <v>4717</v>
      </c>
      <c r="N71" s="37">
        <f>N72</f>
        <v>0</v>
      </c>
      <c r="O71" s="37">
        <f t="shared" si="236"/>
        <v>0</v>
      </c>
      <c r="P71" s="37">
        <f t="shared" si="237"/>
        <v>0</v>
      </c>
      <c r="Q71" s="37">
        <f t="shared" si="238"/>
        <v>0</v>
      </c>
      <c r="R71" s="22">
        <f t="shared" si="239"/>
        <v>4717</v>
      </c>
      <c r="S71" s="22">
        <f t="shared" si="240"/>
        <v>4717</v>
      </c>
      <c r="T71" s="37">
        <f>T72</f>
        <v>0</v>
      </c>
      <c r="U71" s="37">
        <f t="shared" si="241"/>
        <v>0</v>
      </c>
      <c r="V71" s="37">
        <f t="shared" si="241"/>
        <v>0</v>
      </c>
      <c r="W71" s="37">
        <f t="shared" si="241"/>
        <v>0</v>
      </c>
      <c r="X71" s="22">
        <f t="shared" si="241"/>
        <v>4717</v>
      </c>
      <c r="Y71" s="22">
        <f t="shared" si="241"/>
        <v>4717</v>
      </c>
      <c r="Z71" s="22">
        <f t="shared" si="241"/>
        <v>709</v>
      </c>
      <c r="AA71" s="22">
        <f t="shared" si="241"/>
        <v>709</v>
      </c>
      <c r="AB71" s="104">
        <f t="shared" si="22"/>
        <v>15.030739877040492</v>
      </c>
      <c r="AC71" s="104">
        <f t="shared" si="94"/>
        <v>15.030739877040492</v>
      </c>
    </row>
    <row r="72" spans="1:29" s="9" customFormat="1" ht="33">
      <c r="A72" s="27" t="s">
        <v>165</v>
      </c>
      <c r="B72" s="21" t="s">
        <v>50</v>
      </c>
      <c r="C72" s="21" t="s">
        <v>55</v>
      </c>
      <c r="D72" s="23" t="s">
        <v>564</v>
      </c>
      <c r="E72" s="21" t="s">
        <v>164</v>
      </c>
      <c r="F72" s="22">
        <v>4717</v>
      </c>
      <c r="G72" s="22">
        <v>4717</v>
      </c>
      <c r="H72" s="37"/>
      <c r="I72" s="37"/>
      <c r="J72" s="37"/>
      <c r="K72" s="37"/>
      <c r="L72" s="22">
        <f>F72+H72+I72+J72+K72</f>
        <v>4717</v>
      </c>
      <c r="M72" s="22">
        <f>G72+K72</f>
        <v>4717</v>
      </c>
      <c r="N72" s="37"/>
      <c r="O72" s="37"/>
      <c r="P72" s="37"/>
      <c r="Q72" s="37"/>
      <c r="R72" s="22">
        <f>L72+N72+O72+P72+Q72</f>
        <v>4717</v>
      </c>
      <c r="S72" s="22">
        <f>M72+Q72</f>
        <v>4717</v>
      </c>
      <c r="T72" s="37"/>
      <c r="U72" s="37"/>
      <c r="V72" s="37"/>
      <c r="W72" s="37"/>
      <c r="X72" s="22">
        <f>R72+T72+U72+V72+W72</f>
        <v>4717</v>
      </c>
      <c r="Y72" s="22">
        <f>S72+W72</f>
        <v>4717</v>
      </c>
      <c r="Z72" s="22">
        <v>709</v>
      </c>
      <c r="AA72" s="22">
        <v>709</v>
      </c>
      <c r="AB72" s="104">
        <f t="shared" si="22"/>
        <v>15.030739877040492</v>
      </c>
      <c r="AC72" s="104">
        <f t="shared" si="94"/>
        <v>15.030739877040492</v>
      </c>
    </row>
    <row r="73" spans="1:29" s="9" customFormat="1" ht="33" hidden="1">
      <c r="A73" s="27" t="s">
        <v>549</v>
      </c>
      <c r="B73" s="21" t="s">
        <v>50</v>
      </c>
      <c r="C73" s="21" t="s">
        <v>55</v>
      </c>
      <c r="D73" s="23" t="s">
        <v>564</v>
      </c>
      <c r="E73" s="21" t="s">
        <v>80</v>
      </c>
      <c r="F73" s="22">
        <f t="shared" ref="F73" si="244">F74</f>
        <v>0</v>
      </c>
      <c r="G73" s="22">
        <f t="shared" ref="G73" si="245">G74</f>
        <v>0</v>
      </c>
      <c r="H73" s="37"/>
      <c r="I73" s="37"/>
      <c r="J73" s="37"/>
      <c r="K73" s="37"/>
      <c r="L73" s="22">
        <f t="shared" ref="L73:M73" si="246">L74</f>
        <v>0</v>
      </c>
      <c r="M73" s="22">
        <f t="shared" si="246"/>
        <v>0</v>
      </c>
      <c r="N73" s="37"/>
      <c r="O73" s="37"/>
      <c r="P73" s="37"/>
      <c r="Q73" s="37"/>
      <c r="R73" s="22">
        <f t="shared" ref="R73:S73" si="247">R74</f>
        <v>0</v>
      </c>
      <c r="S73" s="22">
        <f t="shared" si="247"/>
        <v>0</v>
      </c>
      <c r="T73" s="37"/>
      <c r="U73" s="37"/>
      <c r="V73" s="37"/>
      <c r="W73" s="37"/>
      <c r="X73" s="22">
        <f t="shared" ref="X73:Y73" si="248">X74</f>
        <v>0</v>
      </c>
      <c r="Y73" s="22">
        <f t="shared" si="248"/>
        <v>0</v>
      </c>
      <c r="Z73" s="22"/>
      <c r="AA73" s="22"/>
      <c r="AB73" s="104" t="e">
        <f t="shared" si="22"/>
        <v>#DIV/0!</v>
      </c>
      <c r="AC73" s="104" t="e">
        <f t="shared" si="94"/>
        <v>#DIV/0!</v>
      </c>
    </row>
    <row r="74" spans="1:29" s="9" customFormat="1" ht="35.25" hidden="1" customHeight="1">
      <c r="A74" s="27" t="s">
        <v>167</v>
      </c>
      <c r="B74" s="21" t="s">
        <v>50</v>
      </c>
      <c r="C74" s="21" t="s">
        <v>55</v>
      </c>
      <c r="D74" s="23" t="s">
        <v>564</v>
      </c>
      <c r="E74" s="21" t="s">
        <v>166</v>
      </c>
      <c r="F74" s="22"/>
      <c r="G74" s="22"/>
      <c r="H74" s="37"/>
      <c r="I74" s="37"/>
      <c r="J74" s="37"/>
      <c r="K74" s="37"/>
      <c r="L74" s="22"/>
      <c r="M74" s="22"/>
      <c r="N74" s="37"/>
      <c r="O74" s="37"/>
      <c r="P74" s="37"/>
      <c r="Q74" s="37"/>
      <c r="R74" s="22"/>
      <c r="S74" s="22"/>
      <c r="T74" s="37"/>
      <c r="U74" s="37"/>
      <c r="V74" s="37"/>
      <c r="W74" s="37"/>
      <c r="X74" s="22"/>
      <c r="Y74" s="22"/>
      <c r="Z74" s="22"/>
      <c r="AA74" s="22"/>
      <c r="AB74" s="104" t="e">
        <f t="shared" si="22"/>
        <v>#DIV/0!</v>
      </c>
      <c r="AC74" s="104" t="e">
        <f t="shared" si="94"/>
        <v>#DIV/0!</v>
      </c>
    </row>
    <row r="75" spans="1:29" s="9" customFormat="1" ht="16.5">
      <c r="A75" s="27" t="s">
        <v>565</v>
      </c>
      <c r="B75" s="21" t="s">
        <v>50</v>
      </c>
      <c r="C75" s="21" t="s">
        <v>55</v>
      </c>
      <c r="D75" s="23" t="s">
        <v>566</v>
      </c>
      <c r="E75" s="21"/>
      <c r="F75" s="22">
        <f t="shared" ref="F75:G75" si="249">F76+F78</f>
        <v>1860</v>
      </c>
      <c r="G75" s="22">
        <f t="shared" si="249"/>
        <v>1860</v>
      </c>
      <c r="H75" s="37">
        <f>H76+H78</f>
        <v>0</v>
      </c>
      <c r="I75" s="37">
        <f t="shared" ref="I75:M75" si="250">I76+I78</f>
        <v>0</v>
      </c>
      <c r="J75" s="37">
        <f t="shared" si="250"/>
        <v>0</v>
      </c>
      <c r="K75" s="37">
        <f t="shared" si="250"/>
        <v>0</v>
      </c>
      <c r="L75" s="22">
        <f t="shared" si="250"/>
        <v>1860</v>
      </c>
      <c r="M75" s="22">
        <f t="shared" si="250"/>
        <v>1860</v>
      </c>
      <c r="N75" s="37">
        <f>N76+N78</f>
        <v>0</v>
      </c>
      <c r="O75" s="37">
        <f t="shared" ref="O75" si="251">O76+O78</f>
        <v>0</v>
      </c>
      <c r="P75" s="37">
        <f t="shared" ref="P75" si="252">P76+P78</f>
        <v>0</v>
      </c>
      <c r="Q75" s="37">
        <f t="shared" ref="Q75" si="253">Q76+Q78</f>
        <v>0</v>
      </c>
      <c r="R75" s="22">
        <f t="shared" ref="R75" si="254">R76+R78</f>
        <v>1860</v>
      </c>
      <c r="S75" s="22">
        <f t="shared" ref="S75" si="255">S76+S78</f>
        <v>1860</v>
      </c>
      <c r="T75" s="37">
        <f>T76+T78</f>
        <v>0</v>
      </c>
      <c r="U75" s="37">
        <f t="shared" ref="U75:Y75" si="256">U76+U78</f>
        <v>0</v>
      </c>
      <c r="V75" s="37">
        <f t="shared" si="256"/>
        <v>0</v>
      </c>
      <c r="W75" s="37">
        <f t="shared" si="256"/>
        <v>0</v>
      </c>
      <c r="X75" s="22">
        <f t="shared" si="256"/>
        <v>1860</v>
      </c>
      <c r="Y75" s="22">
        <f t="shared" si="256"/>
        <v>1860</v>
      </c>
      <c r="Z75" s="22">
        <f t="shared" ref="Z75:AA75" si="257">Z76+Z78</f>
        <v>274</v>
      </c>
      <c r="AA75" s="22">
        <f t="shared" si="257"/>
        <v>274</v>
      </c>
      <c r="AB75" s="104">
        <f t="shared" si="22"/>
        <v>14.731182795698924</v>
      </c>
      <c r="AC75" s="104">
        <f t="shared" si="94"/>
        <v>14.731182795698924</v>
      </c>
    </row>
    <row r="76" spans="1:29" s="9" customFormat="1" ht="82.5">
      <c r="A76" s="27" t="s">
        <v>553</v>
      </c>
      <c r="B76" s="21" t="s">
        <v>50</v>
      </c>
      <c r="C76" s="21" t="s">
        <v>55</v>
      </c>
      <c r="D76" s="23" t="s">
        <v>566</v>
      </c>
      <c r="E76" s="21" t="s">
        <v>105</v>
      </c>
      <c r="F76" s="22">
        <f t="shared" ref="F76:G76" si="258">F77</f>
        <v>1846</v>
      </c>
      <c r="G76" s="22">
        <f t="shared" si="258"/>
        <v>1846</v>
      </c>
      <c r="H76" s="37">
        <f>H77</f>
        <v>0</v>
      </c>
      <c r="I76" s="37">
        <f t="shared" ref="I76:M76" si="259">I77</f>
        <v>0</v>
      </c>
      <c r="J76" s="37">
        <f t="shared" si="259"/>
        <v>0</v>
      </c>
      <c r="K76" s="37">
        <f t="shared" si="259"/>
        <v>0</v>
      </c>
      <c r="L76" s="22">
        <f t="shared" si="259"/>
        <v>1846</v>
      </c>
      <c r="M76" s="22">
        <f t="shared" si="259"/>
        <v>1846</v>
      </c>
      <c r="N76" s="37">
        <f>N77</f>
        <v>0</v>
      </c>
      <c r="O76" s="37">
        <f t="shared" ref="O76" si="260">O77</f>
        <v>0</v>
      </c>
      <c r="P76" s="37">
        <f t="shared" ref="P76" si="261">P77</f>
        <v>0</v>
      </c>
      <c r="Q76" s="37">
        <f t="shared" ref="Q76" si="262">Q77</f>
        <v>0</v>
      </c>
      <c r="R76" s="22">
        <f t="shared" ref="R76" si="263">R77</f>
        <v>1846</v>
      </c>
      <c r="S76" s="22">
        <f t="shared" ref="S76" si="264">S77</f>
        <v>1846</v>
      </c>
      <c r="T76" s="37">
        <f>T77</f>
        <v>0</v>
      </c>
      <c r="U76" s="37">
        <f t="shared" ref="U76:AA76" si="265">U77</f>
        <v>0</v>
      </c>
      <c r="V76" s="37">
        <f t="shared" si="265"/>
        <v>0</v>
      </c>
      <c r="W76" s="37">
        <f t="shared" si="265"/>
        <v>0</v>
      </c>
      <c r="X76" s="22">
        <f t="shared" si="265"/>
        <v>1846</v>
      </c>
      <c r="Y76" s="22">
        <f t="shared" si="265"/>
        <v>1846</v>
      </c>
      <c r="Z76" s="22">
        <f t="shared" si="265"/>
        <v>274</v>
      </c>
      <c r="AA76" s="22">
        <f t="shared" si="265"/>
        <v>274</v>
      </c>
      <c r="AB76" s="104">
        <f t="shared" si="22"/>
        <v>14.842903575297942</v>
      </c>
      <c r="AC76" s="104">
        <f t="shared" si="94"/>
        <v>14.842903575297942</v>
      </c>
    </row>
    <row r="77" spans="1:29" s="9" customFormat="1" ht="35.25" customHeight="1">
      <c r="A77" s="27" t="s">
        <v>165</v>
      </c>
      <c r="B77" s="21" t="s">
        <v>50</v>
      </c>
      <c r="C77" s="21" t="s">
        <v>55</v>
      </c>
      <c r="D77" s="23" t="s">
        <v>566</v>
      </c>
      <c r="E77" s="21" t="s">
        <v>164</v>
      </c>
      <c r="F77" s="22">
        <v>1846</v>
      </c>
      <c r="G77" s="22">
        <v>1846</v>
      </c>
      <c r="H77" s="37"/>
      <c r="I77" s="37"/>
      <c r="J77" s="37"/>
      <c r="K77" s="37"/>
      <c r="L77" s="22">
        <f>F77+H77+I77+J77+K77</f>
        <v>1846</v>
      </c>
      <c r="M77" s="22">
        <f>G77+K77</f>
        <v>1846</v>
      </c>
      <c r="N77" s="37"/>
      <c r="O77" s="37"/>
      <c r="P77" s="37"/>
      <c r="Q77" s="37"/>
      <c r="R77" s="22">
        <f>L77+N77+O77+P77+Q77</f>
        <v>1846</v>
      </c>
      <c r="S77" s="22">
        <f>M77+Q77</f>
        <v>1846</v>
      </c>
      <c r="T77" s="37"/>
      <c r="U77" s="37"/>
      <c r="V77" s="37"/>
      <c r="W77" s="37"/>
      <c r="X77" s="22">
        <f>R77+T77+U77+V77+W77</f>
        <v>1846</v>
      </c>
      <c r="Y77" s="22">
        <f>S77+W77</f>
        <v>1846</v>
      </c>
      <c r="Z77" s="22">
        <v>274</v>
      </c>
      <c r="AA77" s="22">
        <v>274</v>
      </c>
      <c r="AB77" s="104">
        <f t="shared" si="22"/>
        <v>14.842903575297942</v>
      </c>
      <c r="AC77" s="104">
        <f t="shared" si="94"/>
        <v>14.842903575297942</v>
      </c>
    </row>
    <row r="78" spans="1:29" s="9" customFormat="1" ht="33">
      <c r="A78" s="27" t="s">
        <v>549</v>
      </c>
      <c r="B78" s="21" t="s">
        <v>50</v>
      </c>
      <c r="C78" s="21" t="s">
        <v>55</v>
      </c>
      <c r="D78" s="23" t="s">
        <v>566</v>
      </c>
      <c r="E78" s="21" t="s">
        <v>80</v>
      </c>
      <c r="F78" s="22">
        <f t="shared" ref="F78:G78" si="266">F79</f>
        <v>14</v>
      </c>
      <c r="G78" s="22">
        <f t="shared" si="266"/>
        <v>14</v>
      </c>
      <c r="H78" s="37">
        <f>H79</f>
        <v>0</v>
      </c>
      <c r="I78" s="37">
        <f t="shared" ref="I78:M78" si="267">I79</f>
        <v>0</v>
      </c>
      <c r="J78" s="37">
        <f t="shared" si="267"/>
        <v>0</v>
      </c>
      <c r="K78" s="37">
        <f t="shared" si="267"/>
        <v>0</v>
      </c>
      <c r="L78" s="22">
        <f t="shared" si="267"/>
        <v>14</v>
      </c>
      <c r="M78" s="22">
        <f t="shared" si="267"/>
        <v>14</v>
      </c>
      <c r="N78" s="37">
        <f>N79</f>
        <v>0</v>
      </c>
      <c r="O78" s="37">
        <f t="shared" ref="O78" si="268">O79</f>
        <v>0</v>
      </c>
      <c r="P78" s="37">
        <f t="shared" ref="P78" si="269">P79</f>
        <v>0</v>
      </c>
      <c r="Q78" s="37">
        <f t="shared" ref="Q78" si="270">Q79</f>
        <v>0</v>
      </c>
      <c r="R78" s="22">
        <f t="shared" ref="R78" si="271">R79</f>
        <v>14</v>
      </c>
      <c r="S78" s="22">
        <f t="shared" ref="S78" si="272">S79</f>
        <v>14</v>
      </c>
      <c r="T78" s="37">
        <f>T79</f>
        <v>0</v>
      </c>
      <c r="U78" s="37">
        <f t="shared" ref="U78:AA78" si="273">U79</f>
        <v>0</v>
      </c>
      <c r="V78" s="37">
        <f t="shared" si="273"/>
        <v>0</v>
      </c>
      <c r="W78" s="37">
        <f t="shared" si="273"/>
        <v>0</v>
      </c>
      <c r="X78" s="22">
        <f t="shared" si="273"/>
        <v>14</v>
      </c>
      <c r="Y78" s="22">
        <f t="shared" si="273"/>
        <v>14</v>
      </c>
      <c r="Z78" s="22">
        <f t="shared" si="273"/>
        <v>0</v>
      </c>
      <c r="AA78" s="22">
        <f t="shared" si="273"/>
        <v>0</v>
      </c>
      <c r="AB78" s="104">
        <f t="shared" si="22"/>
        <v>0</v>
      </c>
      <c r="AC78" s="104">
        <f t="shared" si="94"/>
        <v>0</v>
      </c>
    </row>
    <row r="79" spans="1:29" s="9" customFormat="1" ht="35.25" customHeight="1">
      <c r="A79" s="27" t="s">
        <v>167</v>
      </c>
      <c r="B79" s="21" t="s">
        <v>50</v>
      </c>
      <c r="C79" s="21" t="s">
        <v>55</v>
      </c>
      <c r="D79" s="23" t="s">
        <v>566</v>
      </c>
      <c r="E79" s="21" t="s">
        <v>166</v>
      </c>
      <c r="F79" s="22">
        <v>14</v>
      </c>
      <c r="G79" s="22">
        <v>14</v>
      </c>
      <c r="H79" s="37"/>
      <c r="I79" s="37"/>
      <c r="J79" s="37"/>
      <c r="K79" s="37"/>
      <c r="L79" s="22">
        <f>F79+H79+I79+J79+K79</f>
        <v>14</v>
      </c>
      <c r="M79" s="22">
        <f>G79+K79</f>
        <v>14</v>
      </c>
      <c r="N79" s="37"/>
      <c r="O79" s="37"/>
      <c r="P79" s="37"/>
      <c r="Q79" s="37"/>
      <c r="R79" s="22">
        <f>L79+N79+O79+P79+Q79</f>
        <v>14</v>
      </c>
      <c r="S79" s="22">
        <f>M79+Q79</f>
        <v>14</v>
      </c>
      <c r="T79" s="37"/>
      <c r="U79" s="37"/>
      <c r="V79" s="37"/>
      <c r="W79" s="37"/>
      <c r="X79" s="22">
        <f>R79+T79+U79+V79+W79</f>
        <v>14</v>
      </c>
      <c r="Y79" s="22">
        <f>S79+W79</f>
        <v>14</v>
      </c>
      <c r="Z79" s="22"/>
      <c r="AA79" s="22"/>
      <c r="AB79" s="104">
        <f t="shared" si="22"/>
        <v>0</v>
      </c>
      <c r="AC79" s="104">
        <f t="shared" si="94"/>
        <v>0</v>
      </c>
    </row>
    <row r="80" spans="1:29" s="9" customFormat="1" ht="33">
      <c r="A80" s="27" t="s">
        <v>692</v>
      </c>
      <c r="B80" s="21" t="s">
        <v>50</v>
      </c>
      <c r="C80" s="21" t="s">
        <v>55</v>
      </c>
      <c r="D80" s="23" t="s">
        <v>693</v>
      </c>
      <c r="E80" s="21"/>
      <c r="F80" s="22"/>
      <c r="G80" s="22"/>
      <c r="H80" s="37"/>
      <c r="I80" s="37"/>
      <c r="J80" s="37"/>
      <c r="K80" s="37"/>
      <c r="L80" s="22"/>
      <c r="M80" s="22"/>
      <c r="N80" s="37">
        <f>N81</f>
        <v>0</v>
      </c>
      <c r="O80" s="37">
        <f t="shared" ref="O80:AA81" si="274">O81</f>
        <v>0</v>
      </c>
      <c r="P80" s="37">
        <f t="shared" si="274"/>
        <v>0</v>
      </c>
      <c r="Q80" s="22">
        <f t="shared" si="274"/>
        <v>25</v>
      </c>
      <c r="R80" s="22">
        <f t="shared" si="274"/>
        <v>25</v>
      </c>
      <c r="S80" s="22">
        <f t="shared" si="274"/>
        <v>25</v>
      </c>
      <c r="T80" s="37">
        <f>T81</f>
        <v>0</v>
      </c>
      <c r="U80" s="37">
        <f t="shared" si="274"/>
        <v>0</v>
      </c>
      <c r="V80" s="37">
        <f t="shared" si="274"/>
        <v>0</v>
      </c>
      <c r="W80" s="22">
        <f t="shared" si="274"/>
        <v>0</v>
      </c>
      <c r="X80" s="22">
        <f t="shared" si="274"/>
        <v>25</v>
      </c>
      <c r="Y80" s="22">
        <f t="shared" si="274"/>
        <v>25</v>
      </c>
      <c r="Z80" s="22">
        <f t="shared" si="274"/>
        <v>0</v>
      </c>
      <c r="AA80" s="22">
        <f t="shared" si="274"/>
        <v>0</v>
      </c>
      <c r="AB80" s="104">
        <f t="shared" ref="AB80:AB143" si="275">Z80/X80*100</f>
        <v>0</v>
      </c>
      <c r="AC80" s="104">
        <f t="shared" ref="AC80:AC141" si="276">AA80/Y80*100</f>
        <v>0</v>
      </c>
    </row>
    <row r="81" spans="1:29" s="9" customFormat="1" ht="82.5">
      <c r="A81" s="27" t="s">
        <v>553</v>
      </c>
      <c r="B81" s="21" t="s">
        <v>50</v>
      </c>
      <c r="C81" s="21" t="s">
        <v>55</v>
      </c>
      <c r="D81" s="23" t="s">
        <v>693</v>
      </c>
      <c r="E81" s="21" t="s">
        <v>105</v>
      </c>
      <c r="F81" s="22"/>
      <c r="G81" s="22"/>
      <c r="H81" s="37"/>
      <c r="I81" s="37"/>
      <c r="J81" s="37"/>
      <c r="K81" s="37"/>
      <c r="L81" s="22"/>
      <c r="M81" s="22"/>
      <c r="N81" s="37">
        <f>N82</f>
        <v>0</v>
      </c>
      <c r="O81" s="37">
        <f t="shared" si="274"/>
        <v>0</v>
      </c>
      <c r="P81" s="37">
        <f t="shared" si="274"/>
        <v>0</v>
      </c>
      <c r="Q81" s="22">
        <f t="shared" si="274"/>
        <v>25</v>
      </c>
      <c r="R81" s="22">
        <f t="shared" si="274"/>
        <v>25</v>
      </c>
      <c r="S81" s="22">
        <f t="shared" si="274"/>
        <v>25</v>
      </c>
      <c r="T81" s="37">
        <f>T82</f>
        <v>0</v>
      </c>
      <c r="U81" s="37">
        <f t="shared" si="274"/>
        <v>0</v>
      </c>
      <c r="V81" s="37">
        <f t="shared" si="274"/>
        <v>0</v>
      </c>
      <c r="W81" s="22">
        <f t="shared" si="274"/>
        <v>0</v>
      </c>
      <c r="X81" s="22">
        <f t="shared" si="274"/>
        <v>25</v>
      </c>
      <c r="Y81" s="22">
        <f t="shared" si="274"/>
        <v>25</v>
      </c>
      <c r="Z81" s="22">
        <f t="shared" si="274"/>
        <v>0</v>
      </c>
      <c r="AA81" s="22">
        <f t="shared" si="274"/>
        <v>0</v>
      </c>
      <c r="AB81" s="104">
        <f t="shared" si="275"/>
        <v>0</v>
      </c>
      <c r="AC81" s="104">
        <f t="shared" si="276"/>
        <v>0</v>
      </c>
    </row>
    <row r="82" spans="1:29" s="9" customFormat="1" ht="33">
      <c r="A82" s="27" t="s">
        <v>165</v>
      </c>
      <c r="B82" s="21" t="s">
        <v>50</v>
      </c>
      <c r="C82" s="21" t="s">
        <v>55</v>
      </c>
      <c r="D82" s="23" t="s">
        <v>693</v>
      </c>
      <c r="E82" s="21" t="s">
        <v>164</v>
      </c>
      <c r="F82" s="22"/>
      <c r="G82" s="22"/>
      <c r="H82" s="37"/>
      <c r="I82" s="37"/>
      <c r="J82" s="37"/>
      <c r="K82" s="37"/>
      <c r="L82" s="22"/>
      <c r="M82" s="22"/>
      <c r="N82" s="37"/>
      <c r="O82" s="37"/>
      <c r="P82" s="37"/>
      <c r="Q82" s="37">
        <v>25</v>
      </c>
      <c r="R82" s="22">
        <f>L82+N82+O82+P82+Q82</f>
        <v>25</v>
      </c>
      <c r="S82" s="22">
        <f>M82+Q82</f>
        <v>25</v>
      </c>
      <c r="T82" s="37"/>
      <c r="U82" s="37"/>
      <c r="V82" s="37"/>
      <c r="W82" s="37"/>
      <c r="X82" s="22">
        <f>R82+T82+U82+V82+W82</f>
        <v>25</v>
      </c>
      <c r="Y82" s="22">
        <f>S82+W82</f>
        <v>25</v>
      </c>
      <c r="Z82" s="22"/>
      <c r="AA82" s="22"/>
      <c r="AB82" s="104">
        <f t="shared" si="275"/>
        <v>0</v>
      </c>
      <c r="AC82" s="104">
        <f t="shared" si="276"/>
        <v>0</v>
      </c>
    </row>
    <row r="83" spans="1:29" s="9" customFormat="1" ht="33">
      <c r="A83" s="27" t="s">
        <v>150</v>
      </c>
      <c r="B83" s="21" t="s">
        <v>50</v>
      </c>
      <c r="C83" s="21" t="s">
        <v>55</v>
      </c>
      <c r="D83" s="62" t="s">
        <v>706</v>
      </c>
      <c r="E83" s="21"/>
      <c r="F83" s="22"/>
      <c r="G83" s="22"/>
      <c r="H83" s="37"/>
      <c r="I83" s="37"/>
      <c r="J83" s="37"/>
      <c r="K83" s="37"/>
      <c r="L83" s="22"/>
      <c r="M83" s="22"/>
      <c r="N83" s="37"/>
      <c r="O83" s="37"/>
      <c r="P83" s="37"/>
      <c r="Q83" s="37"/>
      <c r="R83" s="22"/>
      <c r="S83" s="22"/>
      <c r="T83" s="37">
        <f>T84</f>
        <v>0</v>
      </c>
      <c r="U83" s="37">
        <f t="shared" ref="U83:AA85" si="277">U84</f>
        <v>0</v>
      </c>
      <c r="V83" s="37">
        <f t="shared" si="277"/>
        <v>0</v>
      </c>
      <c r="W83" s="64">
        <f t="shared" si="277"/>
        <v>7</v>
      </c>
      <c r="X83" s="64">
        <f t="shared" si="277"/>
        <v>7</v>
      </c>
      <c r="Y83" s="64">
        <f t="shared" si="277"/>
        <v>7</v>
      </c>
      <c r="Z83" s="22">
        <f t="shared" si="277"/>
        <v>7</v>
      </c>
      <c r="AA83" s="22">
        <f t="shared" si="277"/>
        <v>7</v>
      </c>
      <c r="AB83" s="104">
        <f t="shared" si="275"/>
        <v>100</v>
      </c>
      <c r="AC83" s="104">
        <f t="shared" si="276"/>
        <v>100</v>
      </c>
    </row>
    <row r="84" spans="1:29" s="9" customFormat="1" ht="49.5">
      <c r="A84" s="27" t="s">
        <v>420</v>
      </c>
      <c r="B84" s="21" t="s">
        <v>50</v>
      </c>
      <c r="C84" s="21" t="s">
        <v>55</v>
      </c>
      <c r="D84" s="62" t="s">
        <v>707</v>
      </c>
      <c r="E84" s="21"/>
      <c r="F84" s="22"/>
      <c r="G84" s="22"/>
      <c r="H84" s="37"/>
      <c r="I84" s="37"/>
      <c r="J84" s="37"/>
      <c r="K84" s="37"/>
      <c r="L84" s="22"/>
      <c r="M84" s="22"/>
      <c r="N84" s="37"/>
      <c r="O84" s="37"/>
      <c r="P84" s="37"/>
      <c r="Q84" s="37"/>
      <c r="R84" s="22"/>
      <c r="S84" s="22"/>
      <c r="T84" s="37">
        <f>T85</f>
        <v>0</v>
      </c>
      <c r="U84" s="37">
        <f t="shared" si="277"/>
        <v>0</v>
      </c>
      <c r="V84" s="37">
        <f t="shared" si="277"/>
        <v>0</v>
      </c>
      <c r="W84" s="64">
        <f t="shared" si="277"/>
        <v>7</v>
      </c>
      <c r="X84" s="64">
        <f t="shared" si="277"/>
        <v>7</v>
      </c>
      <c r="Y84" s="64">
        <f t="shared" si="277"/>
        <v>7</v>
      </c>
      <c r="Z84" s="22">
        <f t="shared" si="277"/>
        <v>7</v>
      </c>
      <c r="AA84" s="22">
        <f t="shared" si="277"/>
        <v>7</v>
      </c>
      <c r="AB84" s="104">
        <f t="shared" si="275"/>
        <v>100</v>
      </c>
      <c r="AC84" s="104">
        <f t="shared" si="276"/>
        <v>100</v>
      </c>
    </row>
    <row r="85" spans="1:29" s="9" customFormat="1" ht="82.5">
      <c r="A85" s="27" t="s">
        <v>447</v>
      </c>
      <c r="B85" s="21" t="s">
        <v>50</v>
      </c>
      <c r="C85" s="21" t="s">
        <v>55</v>
      </c>
      <c r="D85" s="62" t="s">
        <v>707</v>
      </c>
      <c r="E85" s="21" t="s">
        <v>105</v>
      </c>
      <c r="F85" s="22"/>
      <c r="G85" s="22"/>
      <c r="H85" s="37"/>
      <c r="I85" s="37"/>
      <c r="J85" s="37"/>
      <c r="K85" s="37"/>
      <c r="L85" s="22"/>
      <c r="M85" s="22"/>
      <c r="N85" s="37"/>
      <c r="O85" s="37"/>
      <c r="P85" s="37"/>
      <c r="Q85" s="37"/>
      <c r="R85" s="22"/>
      <c r="S85" s="22"/>
      <c r="T85" s="37">
        <f>T86</f>
        <v>0</v>
      </c>
      <c r="U85" s="37">
        <f t="shared" si="277"/>
        <v>0</v>
      </c>
      <c r="V85" s="37">
        <f t="shared" si="277"/>
        <v>0</v>
      </c>
      <c r="W85" s="64">
        <f t="shared" si="277"/>
        <v>7</v>
      </c>
      <c r="X85" s="64">
        <f t="shared" si="277"/>
        <v>7</v>
      </c>
      <c r="Y85" s="64">
        <f t="shared" si="277"/>
        <v>7</v>
      </c>
      <c r="Z85" s="22">
        <f t="shared" si="277"/>
        <v>7</v>
      </c>
      <c r="AA85" s="22">
        <f t="shared" si="277"/>
        <v>7</v>
      </c>
      <c r="AB85" s="104">
        <f t="shared" si="275"/>
        <v>100</v>
      </c>
      <c r="AC85" s="104">
        <f t="shared" si="276"/>
        <v>100</v>
      </c>
    </row>
    <row r="86" spans="1:29" s="9" customFormat="1" ht="33">
      <c r="A86" s="55" t="s">
        <v>165</v>
      </c>
      <c r="B86" s="21" t="s">
        <v>50</v>
      </c>
      <c r="C86" s="21" t="s">
        <v>55</v>
      </c>
      <c r="D86" s="62" t="s">
        <v>707</v>
      </c>
      <c r="E86" s="21" t="s">
        <v>164</v>
      </c>
      <c r="F86" s="22"/>
      <c r="G86" s="22"/>
      <c r="H86" s="37"/>
      <c r="I86" s="37"/>
      <c r="J86" s="37"/>
      <c r="K86" s="37"/>
      <c r="L86" s="22"/>
      <c r="M86" s="22"/>
      <c r="N86" s="37"/>
      <c r="O86" s="37"/>
      <c r="P86" s="37"/>
      <c r="Q86" s="37"/>
      <c r="R86" s="22"/>
      <c r="S86" s="22"/>
      <c r="T86" s="37"/>
      <c r="U86" s="37"/>
      <c r="V86" s="37"/>
      <c r="W86" s="64">
        <v>7</v>
      </c>
      <c r="X86" s="22">
        <f>R86+T86+U86+V86+W86</f>
        <v>7</v>
      </c>
      <c r="Y86" s="22">
        <f>S86+W86</f>
        <v>7</v>
      </c>
      <c r="Z86" s="22">
        <v>7</v>
      </c>
      <c r="AA86" s="22">
        <v>7</v>
      </c>
      <c r="AB86" s="104">
        <f t="shared" si="275"/>
        <v>100</v>
      </c>
      <c r="AC86" s="104">
        <f t="shared" si="276"/>
        <v>100</v>
      </c>
    </row>
    <row r="87" spans="1:29" s="9" customFormat="1" ht="16.5">
      <c r="A87" s="55"/>
      <c r="B87" s="21"/>
      <c r="C87" s="21"/>
      <c r="D87" s="23"/>
      <c r="E87" s="21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22"/>
      <c r="AA87" s="22"/>
      <c r="AB87" s="104"/>
      <c r="AC87" s="104"/>
    </row>
    <row r="88" spans="1:29" s="9" customFormat="1" ht="75">
      <c r="A88" s="50" t="s">
        <v>129</v>
      </c>
      <c r="B88" s="19" t="s">
        <v>50</v>
      </c>
      <c r="C88" s="19" t="s">
        <v>60</v>
      </c>
      <c r="D88" s="58"/>
      <c r="E88" s="19"/>
      <c r="F88" s="20">
        <f t="shared" ref="F88:G90" si="278">F89</f>
        <v>16265</v>
      </c>
      <c r="G88" s="20">
        <f t="shared" si="278"/>
        <v>0</v>
      </c>
      <c r="H88" s="20">
        <f>H89</f>
        <v>0</v>
      </c>
      <c r="I88" s="20">
        <f t="shared" ref="I88:M88" si="279">I89</f>
        <v>0</v>
      </c>
      <c r="J88" s="20">
        <f t="shared" si="279"/>
        <v>0</v>
      </c>
      <c r="K88" s="20">
        <f t="shared" si="279"/>
        <v>0</v>
      </c>
      <c r="L88" s="20">
        <f t="shared" si="279"/>
        <v>16265</v>
      </c>
      <c r="M88" s="20">
        <f t="shared" si="279"/>
        <v>0</v>
      </c>
      <c r="N88" s="20">
        <f>N89</f>
        <v>0</v>
      </c>
      <c r="O88" s="20">
        <f t="shared" ref="O88:O90" si="280">O89</f>
        <v>0</v>
      </c>
      <c r="P88" s="20">
        <f t="shared" ref="P88:P90" si="281">P89</f>
        <v>0</v>
      </c>
      <c r="Q88" s="20">
        <f t="shared" ref="Q88:Q90" si="282">Q89</f>
        <v>0</v>
      </c>
      <c r="R88" s="20">
        <f t="shared" ref="R88:S90" si="283">R89</f>
        <v>16265</v>
      </c>
      <c r="S88" s="20">
        <f t="shared" ref="S88" si="284">S89</f>
        <v>0</v>
      </c>
      <c r="T88" s="20">
        <f>T89</f>
        <v>0</v>
      </c>
      <c r="U88" s="20">
        <f t="shared" ref="U88:AA90" si="285">U89</f>
        <v>0</v>
      </c>
      <c r="V88" s="20">
        <f t="shared" si="285"/>
        <v>0</v>
      </c>
      <c r="W88" s="20">
        <f t="shared" si="285"/>
        <v>0</v>
      </c>
      <c r="X88" s="20">
        <f t="shared" si="285"/>
        <v>16265</v>
      </c>
      <c r="Y88" s="20">
        <f t="shared" si="285"/>
        <v>0</v>
      </c>
      <c r="Z88" s="20">
        <f t="shared" si="285"/>
        <v>2669</v>
      </c>
      <c r="AA88" s="20">
        <f t="shared" si="285"/>
        <v>0</v>
      </c>
      <c r="AB88" s="105">
        <f t="shared" si="275"/>
        <v>16.409468183215491</v>
      </c>
      <c r="AC88" s="105"/>
    </row>
    <row r="89" spans="1:29" s="9" customFormat="1" ht="16.5">
      <c r="A89" s="27" t="s">
        <v>81</v>
      </c>
      <c r="B89" s="21" t="s">
        <v>50</v>
      </c>
      <c r="C89" s="21" t="s">
        <v>60</v>
      </c>
      <c r="D89" s="52" t="s">
        <v>240</v>
      </c>
      <c r="E89" s="25"/>
      <c r="F89" s="22">
        <f t="shared" si="278"/>
        <v>16265</v>
      </c>
      <c r="G89" s="22">
        <f t="shared" si="278"/>
        <v>0</v>
      </c>
      <c r="H89" s="37">
        <f>H90</f>
        <v>0</v>
      </c>
      <c r="I89" s="37">
        <f t="shared" ref="I89:K90" si="286">I90</f>
        <v>0</v>
      </c>
      <c r="J89" s="37">
        <f t="shared" si="286"/>
        <v>0</v>
      </c>
      <c r="K89" s="37">
        <f t="shared" si="286"/>
        <v>0</v>
      </c>
      <c r="L89" s="22">
        <f t="shared" ref="L89:M90" si="287">L90</f>
        <v>16265</v>
      </c>
      <c r="M89" s="22">
        <f t="shared" si="287"/>
        <v>0</v>
      </c>
      <c r="N89" s="37">
        <f>N90</f>
        <v>0</v>
      </c>
      <c r="O89" s="37">
        <f t="shared" si="280"/>
        <v>0</v>
      </c>
      <c r="P89" s="37">
        <f t="shared" si="281"/>
        <v>0</v>
      </c>
      <c r="Q89" s="37">
        <f t="shared" si="282"/>
        <v>0</v>
      </c>
      <c r="R89" s="22">
        <f t="shared" si="283"/>
        <v>16265</v>
      </c>
      <c r="S89" s="22">
        <f t="shared" si="283"/>
        <v>0</v>
      </c>
      <c r="T89" s="37">
        <f>T90</f>
        <v>0</v>
      </c>
      <c r="U89" s="37">
        <f t="shared" si="285"/>
        <v>0</v>
      </c>
      <c r="V89" s="37">
        <f t="shared" si="285"/>
        <v>0</v>
      </c>
      <c r="W89" s="37">
        <f t="shared" si="285"/>
        <v>0</v>
      </c>
      <c r="X89" s="22">
        <f t="shared" si="285"/>
        <v>16265</v>
      </c>
      <c r="Y89" s="22">
        <f t="shared" si="285"/>
        <v>0</v>
      </c>
      <c r="Z89" s="22">
        <f t="shared" si="285"/>
        <v>2669</v>
      </c>
      <c r="AA89" s="22">
        <f t="shared" si="285"/>
        <v>0</v>
      </c>
      <c r="AB89" s="104">
        <f t="shared" si="275"/>
        <v>16.409468183215491</v>
      </c>
      <c r="AC89" s="104"/>
    </row>
    <row r="90" spans="1:29" s="9" customFormat="1" ht="33">
      <c r="A90" s="27" t="s">
        <v>149</v>
      </c>
      <c r="B90" s="21" t="s">
        <v>50</v>
      </c>
      <c r="C90" s="21" t="s">
        <v>60</v>
      </c>
      <c r="D90" s="23" t="s">
        <v>252</v>
      </c>
      <c r="E90" s="25"/>
      <c r="F90" s="22">
        <f t="shared" si="278"/>
        <v>16265</v>
      </c>
      <c r="G90" s="22">
        <f t="shared" si="278"/>
        <v>0</v>
      </c>
      <c r="H90" s="37">
        <f>H91</f>
        <v>0</v>
      </c>
      <c r="I90" s="37">
        <f t="shared" si="286"/>
        <v>0</v>
      </c>
      <c r="J90" s="37">
        <f t="shared" si="286"/>
        <v>0</v>
      </c>
      <c r="K90" s="37">
        <f t="shared" si="286"/>
        <v>0</v>
      </c>
      <c r="L90" s="22">
        <f t="shared" si="287"/>
        <v>16265</v>
      </c>
      <c r="M90" s="22">
        <f t="shared" si="287"/>
        <v>0</v>
      </c>
      <c r="N90" s="37">
        <f>N91</f>
        <v>0</v>
      </c>
      <c r="O90" s="37">
        <f t="shared" si="280"/>
        <v>0</v>
      </c>
      <c r="P90" s="37">
        <f t="shared" si="281"/>
        <v>0</v>
      </c>
      <c r="Q90" s="37">
        <f t="shared" si="282"/>
        <v>0</v>
      </c>
      <c r="R90" s="22">
        <f t="shared" si="283"/>
        <v>16265</v>
      </c>
      <c r="S90" s="22">
        <f t="shared" si="283"/>
        <v>0</v>
      </c>
      <c r="T90" s="37">
        <f>T91</f>
        <v>0</v>
      </c>
      <c r="U90" s="37">
        <f t="shared" si="285"/>
        <v>0</v>
      </c>
      <c r="V90" s="37">
        <f t="shared" si="285"/>
        <v>0</v>
      </c>
      <c r="W90" s="37">
        <f t="shared" si="285"/>
        <v>0</v>
      </c>
      <c r="X90" s="22">
        <f t="shared" si="285"/>
        <v>16265</v>
      </c>
      <c r="Y90" s="22">
        <f t="shared" si="285"/>
        <v>0</v>
      </c>
      <c r="Z90" s="22">
        <f t="shared" si="285"/>
        <v>2669</v>
      </c>
      <c r="AA90" s="22">
        <f t="shared" si="285"/>
        <v>0</v>
      </c>
      <c r="AB90" s="104">
        <f t="shared" si="275"/>
        <v>16.409468183215491</v>
      </c>
      <c r="AC90" s="104"/>
    </row>
    <row r="91" spans="1:29" s="9" customFormat="1" ht="16.5">
      <c r="A91" s="27" t="s">
        <v>113</v>
      </c>
      <c r="B91" s="21" t="s">
        <v>50</v>
      </c>
      <c r="C91" s="21" t="s">
        <v>60</v>
      </c>
      <c r="D91" s="52" t="s">
        <v>255</v>
      </c>
      <c r="E91" s="21"/>
      <c r="F91" s="22">
        <f t="shared" ref="F91:G91" si="288">F92+F94+F96</f>
        <v>16265</v>
      </c>
      <c r="G91" s="22">
        <f t="shared" si="288"/>
        <v>0</v>
      </c>
      <c r="H91" s="37">
        <f>H92+H94+H96</f>
        <v>0</v>
      </c>
      <c r="I91" s="37">
        <f t="shared" ref="I91:M91" si="289">I92+I94+I96</f>
        <v>0</v>
      </c>
      <c r="J91" s="37">
        <f t="shared" si="289"/>
        <v>0</v>
      </c>
      <c r="K91" s="37">
        <f t="shared" si="289"/>
        <v>0</v>
      </c>
      <c r="L91" s="22">
        <f t="shared" si="289"/>
        <v>16265</v>
      </c>
      <c r="M91" s="22">
        <f t="shared" si="289"/>
        <v>0</v>
      </c>
      <c r="N91" s="37">
        <f>N92+N94+N96</f>
        <v>0</v>
      </c>
      <c r="O91" s="37">
        <f t="shared" ref="O91" si="290">O92+O94+O96</f>
        <v>0</v>
      </c>
      <c r="P91" s="37">
        <f t="shared" ref="P91" si="291">P92+P94+P96</f>
        <v>0</v>
      </c>
      <c r="Q91" s="37">
        <f t="shared" ref="Q91" si="292">Q92+Q94+Q96</f>
        <v>0</v>
      </c>
      <c r="R91" s="22">
        <f t="shared" ref="R91" si="293">R92+R94+R96</f>
        <v>16265</v>
      </c>
      <c r="S91" s="22">
        <f t="shared" ref="S91" si="294">S92+S94+S96</f>
        <v>0</v>
      </c>
      <c r="T91" s="37">
        <f>T92+T94+T96</f>
        <v>0</v>
      </c>
      <c r="U91" s="37">
        <f t="shared" ref="U91:X91" si="295">U92+U94+U96</f>
        <v>0</v>
      </c>
      <c r="V91" s="37">
        <f t="shared" si="295"/>
        <v>0</v>
      </c>
      <c r="W91" s="37">
        <f t="shared" si="295"/>
        <v>0</v>
      </c>
      <c r="X91" s="22">
        <f t="shared" si="295"/>
        <v>16265</v>
      </c>
      <c r="Y91" s="22">
        <f t="shared" ref="Y91:AA91" si="296">Y92+Y94+Y96</f>
        <v>0</v>
      </c>
      <c r="Z91" s="22">
        <f t="shared" si="296"/>
        <v>2669</v>
      </c>
      <c r="AA91" s="22">
        <f t="shared" si="296"/>
        <v>0</v>
      </c>
      <c r="AB91" s="104">
        <f t="shared" si="275"/>
        <v>16.409468183215491</v>
      </c>
      <c r="AC91" s="104"/>
    </row>
    <row r="92" spans="1:29" s="9" customFormat="1" ht="82.5">
      <c r="A92" s="27" t="s">
        <v>447</v>
      </c>
      <c r="B92" s="21" t="s">
        <v>50</v>
      </c>
      <c r="C92" s="21" t="s">
        <v>60</v>
      </c>
      <c r="D92" s="52" t="s">
        <v>255</v>
      </c>
      <c r="E92" s="21" t="s">
        <v>105</v>
      </c>
      <c r="F92" s="22">
        <f t="shared" ref="F92:G92" si="297">F93</f>
        <v>14849</v>
      </c>
      <c r="G92" s="22">
        <f t="shared" si="297"/>
        <v>0</v>
      </c>
      <c r="H92" s="37">
        <f>H93</f>
        <v>0</v>
      </c>
      <c r="I92" s="37">
        <f t="shared" ref="I92:M92" si="298">I93</f>
        <v>0</v>
      </c>
      <c r="J92" s="37">
        <f t="shared" si="298"/>
        <v>0</v>
      </c>
      <c r="K92" s="37">
        <f t="shared" si="298"/>
        <v>0</v>
      </c>
      <c r="L92" s="22">
        <f t="shared" si="298"/>
        <v>14849</v>
      </c>
      <c r="M92" s="22">
        <f t="shared" si="298"/>
        <v>0</v>
      </c>
      <c r="N92" s="37">
        <f>N93</f>
        <v>0</v>
      </c>
      <c r="O92" s="37">
        <f t="shared" ref="O92" si="299">O93</f>
        <v>0</v>
      </c>
      <c r="P92" s="37">
        <f t="shared" ref="P92" si="300">P93</f>
        <v>0</v>
      </c>
      <c r="Q92" s="37">
        <f t="shared" ref="Q92" si="301">Q93</f>
        <v>0</v>
      </c>
      <c r="R92" s="22">
        <f t="shared" ref="R92" si="302">R93</f>
        <v>14849</v>
      </c>
      <c r="S92" s="22">
        <f t="shared" ref="S92" si="303">S93</f>
        <v>0</v>
      </c>
      <c r="T92" s="37">
        <f>T93</f>
        <v>0</v>
      </c>
      <c r="U92" s="37">
        <f t="shared" ref="U92:AA92" si="304">U93</f>
        <v>0</v>
      </c>
      <c r="V92" s="37">
        <f t="shared" si="304"/>
        <v>0</v>
      </c>
      <c r="W92" s="37">
        <f t="shared" si="304"/>
        <v>0</v>
      </c>
      <c r="X92" s="22">
        <f t="shared" si="304"/>
        <v>14849</v>
      </c>
      <c r="Y92" s="22">
        <f t="shared" si="304"/>
        <v>0</v>
      </c>
      <c r="Z92" s="22">
        <f t="shared" si="304"/>
        <v>2509</v>
      </c>
      <c r="AA92" s="22">
        <f t="shared" si="304"/>
        <v>0</v>
      </c>
      <c r="AB92" s="104">
        <f t="shared" si="275"/>
        <v>16.896760724627921</v>
      </c>
      <c r="AC92" s="104"/>
    </row>
    <row r="93" spans="1:29" s="9" customFormat="1" ht="33">
      <c r="A93" s="55" t="s">
        <v>165</v>
      </c>
      <c r="B93" s="21" t="s">
        <v>50</v>
      </c>
      <c r="C93" s="21" t="s">
        <v>60</v>
      </c>
      <c r="D93" s="52" t="s">
        <v>255</v>
      </c>
      <c r="E93" s="21" t="s">
        <v>164</v>
      </c>
      <c r="F93" s="22">
        <f>14280+569</f>
        <v>14849</v>
      </c>
      <c r="G93" s="22"/>
      <c r="H93" s="37"/>
      <c r="I93" s="37"/>
      <c r="J93" s="37"/>
      <c r="K93" s="37"/>
      <c r="L93" s="22">
        <f>F93+H93+I93+J93+K93</f>
        <v>14849</v>
      </c>
      <c r="M93" s="22">
        <f>G93+K93</f>
        <v>0</v>
      </c>
      <c r="N93" s="37"/>
      <c r="O93" s="37"/>
      <c r="P93" s="37"/>
      <c r="Q93" s="37"/>
      <c r="R93" s="22">
        <f>L93+N93+O93+P93+Q93</f>
        <v>14849</v>
      </c>
      <c r="S93" s="22">
        <f>M93+Q93</f>
        <v>0</v>
      </c>
      <c r="T93" s="37"/>
      <c r="U93" s="37"/>
      <c r="V93" s="37"/>
      <c r="W93" s="37"/>
      <c r="X93" s="22">
        <f>R93+T93+U93+V93+W93</f>
        <v>14849</v>
      </c>
      <c r="Y93" s="22">
        <f>S93+W93</f>
        <v>0</v>
      </c>
      <c r="Z93" s="22">
        <v>2509</v>
      </c>
      <c r="AA93" s="22"/>
      <c r="AB93" s="104">
        <f t="shared" si="275"/>
        <v>16.896760724627921</v>
      </c>
      <c r="AC93" s="104"/>
    </row>
    <row r="94" spans="1:29" s="9" customFormat="1" ht="33">
      <c r="A94" s="55" t="s">
        <v>424</v>
      </c>
      <c r="B94" s="21" t="s">
        <v>50</v>
      </c>
      <c r="C94" s="21" t="s">
        <v>60</v>
      </c>
      <c r="D94" s="52" t="s">
        <v>255</v>
      </c>
      <c r="E94" s="21" t="s">
        <v>80</v>
      </c>
      <c r="F94" s="22">
        <f t="shared" ref="F94:G94" si="305">F95</f>
        <v>1411</v>
      </c>
      <c r="G94" s="22">
        <f t="shared" si="305"/>
        <v>0</v>
      </c>
      <c r="H94" s="37">
        <f>H95</f>
        <v>0</v>
      </c>
      <c r="I94" s="37">
        <f t="shared" ref="I94:M94" si="306">I95</f>
        <v>0</v>
      </c>
      <c r="J94" s="37">
        <f t="shared" si="306"/>
        <v>0</v>
      </c>
      <c r="K94" s="37">
        <f t="shared" si="306"/>
        <v>0</v>
      </c>
      <c r="L94" s="22">
        <f t="shared" si="306"/>
        <v>1411</v>
      </c>
      <c r="M94" s="22">
        <f t="shared" si="306"/>
        <v>0</v>
      </c>
      <c r="N94" s="37">
        <f>N95</f>
        <v>0</v>
      </c>
      <c r="O94" s="37">
        <f t="shared" ref="O94" si="307">O95</f>
        <v>0</v>
      </c>
      <c r="P94" s="37">
        <f t="shared" ref="P94" si="308">P95</f>
        <v>0</v>
      </c>
      <c r="Q94" s="37">
        <f t="shared" ref="Q94" si="309">Q95</f>
        <v>0</v>
      </c>
      <c r="R94" s="22">
        <f t="shared" ref="R94" si="310">R95</f>
        <v>1411</v>
      </c>
      <c r="S94" s="22">
        <f t="shared" ref="S94" si="311">S95</f>
        <v>0</v>
      </c>
      <c r="T94" s="37">
        <f>T95</f>
        <v>0</v>
      </c>
      <c r="U94" s="37">
        <f t="shared" ref="U94:AA94" si="312">U95</f>
        <v>0</v>
      </c>
      <c r="V94" s="37">
        <f t="shared" si="312"/>
        <v>0</v>
      </c>
      <c r="W94" s="37">
        <f t="shared" si="312"/>
        <v>0</v>
      </c>
      <c r="X94" s="22">
        <f t="shared" si="312"/>
        <v>1411</v>
      </c>
      <c r="Y94" s="22">
        <f t="shared" si="312"/>
        <v>0</v>
      </c>
      <c r="Z94" s="22">
        <f t="shared" si="312"/>
        <v>160</v>
      </c>
      <c r="AA94" s="22">
        <f t="shared" si="312"/>
        <v>0</v>
      </c>
      <c r="AB94" s="104">
        <f t="shared" si="275"/>
        <v>11.339475549255846</v>
      </c>
      <c r="AC94" s="104"/>
    </row>
    <row r="95" spans="1:29" s="9" customFormat="1" ht="36" customHeight="1">
      <c r="A95" s="55" t="s">
        <v>167</v>
      </c>
      <c r="B95" s="21" t="s">
        <v>50</v>
      </c>
      <c r="C95" s="21" t="s">
        <v>60</v>
      </c>
      <c r="D95" s="52" t="s">
        <v>255</v>
      </c>
      <c r="E95" s="21" t="s">
        <v>166</v>
      </c>
      <c r="F95" s="22">
        <v>1411</v>
      </c>
      <c r="G95" s="22"/>
      <c r="H95" s="37"/>
      <c r="I95" s="37"/>
      <c r="J95" s="37"/>
      <c r="K95" s="37"/>
      <c r="L95" s="22">
        <f>F95+H95+I95+J95+K95</f>
        <v>1411</v>
      </c>
      <c r="M95" s="22">
        <f>G95+K95</f>
        <v>0</v>
      </c>
      <c r="N95" s="37"/>
      <c r="O95" s="37"/>
      <c r="P95" s="37"/>
      <c r="Q95" s="37"/>
      <c r="R95" s="22">
        <f>L95+N95+O95+P95+Q95</f>
        <v>1411</v>
      </c>
      <c r="S95" s="22">
        <f>M95+Q95</f>
        <v>0</v>
      </c>
      <c r="T95" s="37"/>
      <c r="U95" s="37"/>
      <c r="V95" s="37"/>
      <c r="W95" s="37"/>
      <c r="X95" s="22">
        <f>R95+T95+U95+V95+W95</f>
        <v>1411</v>
      </c>
      <c r="Y95" s="22">
        <f>S95+W95</f>
        <v>0</v>
      </c>
      <c r="Z95" s="22">
        <v>160</v>
      </c>
      <c r="AA95" s="22"/>
      <c r="AB95" s="104">
        <f t="shared" si="275"/>
        <v>11.339475549255846</v>
      </c>
      <c r="AC95" s="104"/>
    </row>
    <row r="96" spans="1:29" s="9" customFormat="1" ht="16.5">
      <c r="A96" s="27" t="s">
        <v>99</v>
      </c>
      <c r="B96" s="21" t="s">
        <v>50</v>
      </c>
      <c r="C96" s="21" t="s">
        <v>60</v>
      </c>
      <c r="D96" s="52" t="s">
        <v>255</v>
      </c>
      <c r="E96" s="21" t="s">
        <v>100</v>
      </c>
      <c r="F96" s="22">
        <f t="shared" ref="F96:G96" si="313">F98+F97</f>
        <v>5</v>
      </c>
      <c r="G96" s="22">
        <f t="shared" si="313"/>
        <v>0</v>
      </c>
      <c r="H96" s="37">
        <f>H98</f>
        <v>0</v>
      </c>
      <c r="I96" s="37">
        <f t="shared" ref="I96:M96" si="314">I98</f>
        <v>0</v>
      </c>
      <c r="J96" s="37">
        <f t="shared" si="314"/>
        <v>0</v>
      </c>
      <c r="K96" s="37">
        <f t="shared" si="314"/>
        <v>0</v>
      </c>
      <c r="L96" s="22">
        <f t="shared" si="314"/>
        <v>5</v>
      </c>
      <c r="M96" s="22">
        <f t="shared" si="314"/>
        <v>0</v>
      </c>
      <c r="N96" s="37">
        <f>N98</f>
        <v>0</v>
      </c>
      <c r="O96" s="37">
        <f t="shared" ref="O96:S96" si="315">O98</f>
        <v>0</v>
      </c>
      <c r="P96" s="37">
        <f t="shared" si="315"/>
        <v>0</v>
      </c>
      <c r="Q96" s="37">
        <f t="shared" si="315"/>
        <v>0</v>
      </c>
      <c r="R96" s="22">
        <f t="shared" si="315"/>
        <v>5</v>
      </c>
      <c r="S96" s="22">
        <f t="shared" si="315"/>
        <v>0</v>
      </c>
      <c r="T96" s="37">
        <f>T98</f>
        <v>0</v>
      </c>
      <c r="U96" s="37">
        <f t="shared" ref="U96:AA96" si="316">U98</f>
        <v>0</v>
      </c>
      <c r="V96" s="37">
        <f t="shared" si="316"/>
        <v>0</v>
      </c>
      <c r="W96" s="37">
        <f t="shared" si="316"/>
        <v>0</v>
      </c>
      <c r="X96" s="22">
        <f t="shared" si="316"/>
        <v>5</v>
      </c>
      <c r="Y96" s="22">
        <f t="shared" si="316"/>
        <v>0</v>
      </c>
      <c r="Z96" s="22">
        <f t="shared" si="316"/>
        <v>0</v>
      </c>
      <c r="AA96" s="22">
        <f t="shared" si="316"/>
        <v>0</v>
      </c>
      <c r="AB96" s="104">
        <f t="shared" si="275"/>
        <v>0</v>
      </c>
      <c r="AC96" s="104"/>
    </row>
    <row r="97" spans="1:29" s="9" customFormat="1" ht="16.5" hidden="1">
      <c r="A97" s="59" t="s">
        <v>182</v>
      </c>
      <c r="B97" s="21" t="s">
        <v>50</v>
      </c>
      <c r="C97" s="21" t="s">
        <v>60</v>
      </c>
      <c r="D97" s="52" t="s">
        <v>255</v>
      </c>
      <c r="E97" s="21" t="s">
        <v>181</v>
      </c>
      <c r="F97" s="22"/>
      <c r="G97" s="22"/>
      <c r="H97" s="37"/>
      <c r="I97" s="37"/>
      <c r="J97" s="37"/>
      <c r="K97" s="37"/>
      <c r="L97" s="22"/>
      <c r="M97" s="22"/>
      <c r="N97" s="37"/>
      <c r="O97" s="37"/>
      <c r="P97" s="37"/>
      <c r="Q97" s="37"/>
      <c r="R97" s="22"/>
      <c r="S97" s="22"/>
      <c r="T97" s="37"/>
      <c r="U97" s="37"/>
      <c r="V97" s="37"/>
      <c r="W97" s="37"/>
      <c r="X97" s="22"/>
      <c r="Y97" s="22"/>
      <c r="Z97" s="22"/>
      <c r="AA97" s="22"/>
      <c r="AB97" s="104" t="e">
        <f t="shared" si="275"/>
        <v>#DIV/0!</v>
      </c>
      <c r="AC97" s="104"/>
    </row>
    <row r="98" spans="1:29" s="9" customFormat="1" ht="16.5">
      <c r="A98" s="27" t="s">
        <v>169</v>
      </c>
      <c r="B98" s="21" t="s">
        <v>50</v>
      </c>
      <c r="C98" s="21" t="s">
        <v>60</v>
      </c>
      <c r="D98" s="52" t="s">
        <v>255</v>
      </c>
      <c r="E98" s="21" t="s">
        <v>168</v>
      </c>
      <c r="F98" s="22">
        <v>5</v>
      </c>
      <c r="G98" s="22"/>
      <c r="H98" s="37"/>
      <c r="I98" s="37"/>
      <c r="J98" s="37"/>
      <c r="K98" s="37"/>
      <c r="L98" s="22">
        <f>F98+H98+I98+J98+K98</f>
        <v>5</v>
      </c>
      <c r="M98" s="22">
        <f>G98+K98</f>
        <v>0</v>
      </c>
      <c r="N98" s="37"/>
      <c r="O98" s="37"/>
      <c r="P98" s="37"/>
      <c r="Q98" s="37"/>
      <c r="R98" s="22">
        <f>L98+N98+O98+P98+Q98</f>
        <v>5</v>
      </c>
      <c r="S98" s="22">
        <f>M98+Q98</f>
        <v>0</v>
      </c>
      <c r="T98" s="37"/>
      <c r="U98" s="37"/>
      <c r="V98" s="37"/>
      <c r="W98" s="37"/>
      <c r="X98" s="22">
        <f>R98+T98+U98+V98+W98</f>
        <v>5</v>
      </c>
      <c r="Y98" s="22">
        <f>S98+W98</f>
        <v>0</v>
      </c>
      <c r="Z98" s="22"/>
      <c r="AA98" s="22"/>
      <c r="AB98" s="104">
        <f t="shared" si="275"/>
        <v>0</v>
      </c>
      <c r="AC98" s="104"/>
    </row>
    <row r="99" spans="1:29" s="9" customFormat="1" ht="16.5">
      <c r="A99" s="27"/>
      <c r="B99" s="21"/>
      <c r="C99" s="21"/>
      <c r="D99" s="52"/>
      <c r="E99" s="21"/>
      <c r="F99" s="22"/>
      <c r="G99" s="22"/>
      <c r="H99" s="37"/>
      <c r="I99" s="37"/>
      <c r="J99" s="37"/>
      <c r="K99" s="37"/>
      <c r="L99" s="22"/>
      <c r="M99" s="22"/>
      <c r="N99" s="37"/>
      <c r="O99" s="37"/>
      <c r="P99" s="37"/>
      <c r="Q99" s="37"/>
      <c r="R99" s="22"/>
      <c r="S99" s="22"/>
      <c r="T99" s="37"/>
      <c r="U99" s="37"/>
      <c r="V99" s="37"/>
      <c r="W99" s="37"/>
      <c r="X99" s="22"/>
      <c r="Y99" s="22"/>
      <c r="Z99" s="22"/>
      <c r="AA99" s="22"/>
      <c r="AB99" s="104"/>
      <c r="AC99" s="104"/>
    </row>
    <row r="100" spans="1:29" s="8" customFormat="1" ht="18.75">
      <c r="A100" s="50" t="s">
        <v>19</v>
      </c>
      <c r="B100" s="19" t="s">
        <v>50</v>
      </c>
      <c r="C100" s="19" t="s">
        <v>57</v>
      </c>
      <c r="D100" s="54"/>
      <c r="E100" s="19"/>
      <c r="F100" s="20">
        <f t="shared" ref="F100:G104" si="317">F101</f>
        <v>3000</v>
      </c>
      <c r="G100" s="20">
        <f t="shared" si="317"/>
        <v>0</v>
      </c>
      <c r="H100" s="20">
        <f>H101</f>
        <v>0</v>
      </c>
      <c r="I100" s="20">
        <f t="shared" ref="I100:M100" si="318">I101</f>
        <v>0</v>
      </c>
      <c r="J100" s="20">
        <f t="shared" si="318"/>
        <v>0</v>
      </c>
      <c r="K100" s="20">
        <f t="shared" si="318"/>
        <v>0</v>
      </c>
      <c r="L100" s="20">
        <f t="shared" si="318"/>
        <v>3000</v>
      </c>
      <c r="M100" s="20">
        <f t="shared" si="318"/>
        <v>0</v>
      </c>
      <c r="N100" s="20">
        <f>N101</f>
        <v>0</v>
      </c>
      <c r="O100" s="20">
        <f t="shared" ref="O100:O104" si="319">O101</f>
        <v>0</v>
      </c>
      <c r="P100" s="20">
        <f t="shared" ref="P100:P104" si="320">P101</f>
        <v>0</v>
      </c>
      <c r="Q100" s="20">
        <f t="shared" ref="Q100:Q104" si="321">Q101</f>
        <v>0</v>
      </c>
      <c r="R100" s="20">
        <f t="shared" ref="R100:S104" si="322">R101</f>
        <v>3000</v>
      </c>
      <c r="S100" s="20">
        <f t="shared" ref="S100" si="323">S101</f>
        <v>0</v>
      </c>
      <c r="T100" s="20">
        <f>T101</f>
        <v>0</v>
      </c>
      <c r="U100" s="20">
        <f t="shared" ref="U100:AA104" si="324">U101</f>
        <v>0</v>
      </c>
      <c r="V100" s="20">
        <f t="shared" si="324"/>
        <v>0</v>
      </c>
      <c r="W100" s="20">
        <f t="shared" si="324"/>
        <v>0</v>
      </c>
      <c r="X100" s="20">
        <f t="shared" si="324"/>
        <v>3000</v>
      </c>
      <c r="Y100" s="20">
        <f t="shared" si="324"/>
        <v>0</v>
      </c>
      <c r="Z100" s="20">
        <f t="shared" si="324"/>
        <v>0</v>
      </c>
      <c r="AA100" s="20">
        <f t="shared" si="324"/>
        <v>0</v>
      </c>
      <c r="AB100" s="105">
        <f t="shared" si="275"/>
        <v>0</v>
      </c>
      <c r="AC100" s="105"/>
    </row>
    <row r="101" spans="1:29" s="8" customFormat="1" ht="16.5">
      <c r="A101" s="27" t="s">
        <v>81</v>
      </c>
      <c r="B101" s="21" t="s">
        <v>50</v>
      </c>
      <c r="C101" s="21" t="s">
        <v>57</v>
      </c>
      <c r="D101" s="23" t="s">
        <v>240</v>
      </c>
      <c r="E101" s="25"/>
      <c r="F101" s="22">
        <f t="shared" si="317"/>
        <v>3000</v>
      </c>
      <c r="G101" s="22">
        <f t="shared" si="317"/>
        <v>0</v>
      </c>
      <c r="H101" s="67">
        <f>H102</f>
        <v>0</v>
      </c>
      <c r="I101" s="67">
        <f t="shared" ref="I101:K104" si="325">I102</f>
        <v>0</v>
      </c>
      <c r="J101" s="67">
        <f t="shared" si="325"/>
        <v>0</v>
      </c>
      <c r="K101" s="67">
        <f t="shared" si="325"/>
        <v>0</v>
      </c>
      <c r="L101" s="22">
        <f t="shared" ref="L101:M104" si="326">L102</f>
        <v>3000</v>
      </c>
      <c r="M101" s="22">
        <f t="shared" si="326"/>
        <v>0</v>
      </c>
      <c r="N101" s="67">
        <f>N102</f>
        <v>0</v>
      </c>
      <c r="O101" s="67">
        <f t="shared" si="319"/>
        <v>0</v>
      </c>
      <c r="P101" s="67">
        <f t="shared" si="320"/>
        <v>0</v>
      </c>
      <c r="Q101" s="67">
        <f t="shared" si="321"/>
        <v>0</v>
      </c>
      <c r="R101" s="22">
        <f t="shared" si="322"/>
        <v>3000</v>
      </c>
      <c r="S101" s="22">
        <f t="shared" si="322"/>
        <v>0</v>
      </c>
      <c r="T101" s="67">
        <f>T102</f>
        <v>0</v>
      </c>
      <c r="U101" s="67">
        <f t="shared" si="324"/>
        <v>0</v>
      </c>
      <c r="V101" s="67">
        <f t="shared" si="324"/>
        <v>0</v>
      </c>
      <c r="W101" s="67">
        <f t="shared" si="324"/>
        <v>0</v>
      </c>
      <c r="X101" s="22">
        <f t="shared" si="324"/>
        <v>3000</v>
      </c>
      <c r="Y101" s="22">
        <f t="shared" si="324"/>
        <v>0</v>
      </c>
      <c r="Z101" s="22">
        <f t="shared" si="324"/>
        <v>0</v>
      </c>
      <c r="AA101" s="22">
        <f t="shared" si="324"/>
        <v>0</v>
      </c>
      <c r="AB101" s="104">
        <f t="shared" si="275"/>
        <v>0</v>
      </c>
      <c r="AC101" s="104"/>
    </row>
    <row r="102" spans="1:29" s="8" customFormat="1" ht="16.5">
      <c r="A102" s="27" t="s">
        <v>19</v>
      </c>
      <c r="B102" s="21" t="s">
        <v>50</v>
      </c>
      <c r="C102" s="21" t="s">
        <v>57</v>
      </c>
      <c r="D102" s="52" t="s">
        <v>354</v>
      </c>
      <c r="E102" s="25"/>
      <c r="F102" s="22">
        <f t="shared" si="317"/>
        <v>3000</v>
      </c>
      <c r="G102" s="22">
        <f t="shared" si="317"/>
        <v>0</v>
      </c>
      <c r="H102" s="67">
        <f>H103</f>
        <v>0</v>
      </c>
      <c r="I102" s="67">
        <f t="shared" si="325"/>
        <v>0</v>
      </c>
      <c r="J102" s="67">
        <f t="shared" si="325"/>
        <v>0</v>
      </c>
      <c r="K102" s="67">
        <f t="shared" si="325"/>
        <v>0</v>
      </c>
      <c r="L102" s="22">
        <f t="shared" si="326"/>
        <v>3000</v>
      </c>
      <c r="M102" s="22">
        <f t="shared" si="326"/>
        <v>0</v>
      </c>
      <c r="N102" s="67">
        <f>N103</f>
        <v>0</v>
      </c>
      <c r="O102" s="67">
        <f t="shared" si="319"/>
        <v>0</v>
      </c>
      <c r="P102" s="67">
        <f t="shared" si="320"/>
        <v>0</v>
      </c>
      <c r="Q102" s="67">
        <f t="shared" si="321"/>
        <v>0</v>
      </c>
      <c r="R102" s="22">
        <f t="shared" si="322"/>
        <v>3000</v>
      </c>
      <c r="S102" s="22">
        <f t="shared" si="322"/>
        <v>0</v>
      </c>
      <c r="T102" s="67">
        <f>T103</f>
        <v>0</v>
      </c>
      <c r="U102" s="67">
        <f t="shared" si="324"/>
        <v>0</v>
      </c>
      <c r="V102" s="67">
        <f t="shared" si="324"/>
        <v>0</v>
      </c>
      <c r="W102" s="67">
        <f t="shared" si="324"/>
        <v>0</v>
      </c>
      <c r="X102" s="22">
        <f t="shared" si="324"/>
        <v>3000</v>
      </c>
      <c r="Y102" s="22">
        <f t="shared" si="324"/>
        <v>0</v>
      </c>
      <c r="Z102" s="22">
        <f t="shared" si="324"/>
        <v>0</v>
      </c>
      <c r="AA102" s="22">
        <f t="shared" si="324"/>
        <v>0</v>
      </c>
      <c r="AB102" s="104">
        <f t="shared" si="275"/>
        <v>0</v>
      </c>
      <c r="AC102" s="104"/>
    </row>
    <row r="103" spans="1:29" s="8" customFormat="1" ht="33" customHeight="1">
      <c r="A103" s="27" t="s">
        <v>521</v>
      </c>
      <c r="B103" s="21" t="s">
        <v>50</v>
      </c>
      <c r="C103" s="21" t="s">
        <v>57</v>
      </c>
      <c r="D103" s="52" t="s">
        <v>355</v>
      </c>
      <c r="E103" s="21"/>
      <c r="F103" s="22">
        <f t="shared" si="317"/>
        <v>3000</v>
      </c>
      <c r="G103" s="22">
        <f t="shared" si="317"/>
        <v>0</v>
      </c>
      <c r="H103" s="67">
        <f>H104</f>
        <v>0</v>
      </c>
      <c r="I103" s="67">
        <f t="shared" si="325"/>
        <v>0</v>
      </c>
      <c r="J103" s="67">
        <f t="shared" si="325"/>
        <v>0</v>
      </c>
      <c r="K103" s="67">
        <f t="shared" si="325"/>
        <v>0</v>
      </c>
      <c r="L103" s="22">
        <f t="shared" si="326"/>
        <v>3000</v>
      </c>
      <c r="M103" s="22">
        <f t="shared" si="326"/>
        <v>0</v>
      </c>
      <c r="N103" s="67">
        <f>N104</f>
        <v>0</v>
      </c>
      <c r="O103" s="67">
        <f t="shared" si="319"/>
        <v>0</v>
      </c>
      <c r="P103" s="67">
        <f t="shared" si="320"/>
        <v>0</v>
      </c>
      <c r="Q103" s="67">
        <f t="shared" si="321"/>
        <v>0</v>
      </c>
      <c r="R103" s="22">
        <f t="shared" si="322"/>
        <v>3000</v>
      </c>
      <c r="S103" s="22">
        <f t="shared" si="322"/>
        <v>0</v>
      </c>
      <c r="T103" s="67">
        <f>T104</f>
        <v>0</v>
      </c>
      <c r="U103" s="67">
        <f t="shared" si="324"/>
        <v>0</v>
      </c>
      <c r="V103" s="67">
        <f t="shared" si="324"/>
        <v>0</v>
      </c>
      <c r="W103" s="67">
        <f t="shared" si="324"/>
        <v>0</v>
      </c>
      <c r="X103" s="22">
        <f t="shared" si="324"/>
        <v>3000</v>
      </c>
      <c r="Y103" s="22">
        <f t="shared" si="324"/>
        <v>0</v>
      </c>
      <c r="Z103" s="22">
        <f t="shared" si="324"/>
        <v>0</v>
      </c>
      <c r="AA103" s="22">
        <f t="shared" si="324"/>
        <v>0</v>
      </c>
      <c r="AB103" s="104">
        <f t="shared" si="275"/>
        <v>0</v>
      </c>
      <c r="AC103" s="104"/>
    </row>
    <row r="104" spans="1:29" s="8" customFormat="1" ht="16.5">
      <c r="A104" s="27" t="s">
        <v>99</v>
      </c>
      <c r="B104" s="21" t="s">
        <v>50</v>
      </c>
      <c r="C104" s="21" t="s">
        <v>57</v>
      </c>
      <c r="D104" s="52" t="s">
        <v>355</v>
      </c>
      <c r="E104" s="21" t="s">
        <v>100</v>
      </c>
      <c r="F104" s="22">
        <f t="shared" si="317"/>
        <v>3000</v>
      </c>
      <c r="G104" s="22">
        <f t="shared" si="317"/>
        <v>0</v>
      </c>
      <c r="H104" s="67">
        <f>H105</f>
        <v>0</v>
      </c>
      <c r="I104" s="67">
        <f t="shared" si="325"/>
        <v>0</v>
      </c>
      <c r="J104" s="67">
        <f t="shared" si="325"/>
        <v>0</v>
      </c>
      <c r="K104" s="67">
        <f t="shared" si="325"/>
        <v>0</v>
      </c>
      <c r="L104" s="22">
        <f t="shared" si="326"/>
        <v>3000</v>
      </c>
      <c r="M104" s="22">
        <f t="shared" si="326"/>
        <v>0</v>
      </c>
      <c r="N104" s="67">
        <f>N105</f>
        <v>0</v>
      </c>
      <c r="O104" s="67">
        <f t="shared" si="319"/>
        <v>0</v>
      </c>
      <c r="P104" s="67">
        <f t="shared" si="320"/>
        <v>0</v>
      </c>
      <c r="Q104" s="67">
        <f t="shared" si="321"/>
        <v>0</v>
      </c>
      <c r="R104" s="22">
        <f t="shared" si="322"/>
        <v>3000</v>
      </c>
      <c r="S104" s="22">
        <f t="shared" si="322"/>
        <v>0</v>
      </c>
      <c r="T104" s="67">
        <f>T105</f>
        <v>0</v>
      </c>
      <c r="U104" s="67">
        <f t="shared" si="324"/>
        <v>0</v>
      </c>
      <c r="V104" s="67">
        <f t="shared" si="324"/>
        <v>0</v>
      </c>
      <c r="W104" s="67">
        <f t="shared" si="324"/>
        <v>0</v>
      </c>
      <c r="X104" s="22">
        <f t="shared" si="324"/>
        <v>3000</v>
      </c>
      <c r="Y104" s="22">
        <f t="shared" si="324"/>
        <v>0</v>
      </c>
      <c r="Z104" s="22">
        <f t="shared" si="324"/>
        <v>0</v>
      </c>
      <c r="AA104" s="22">
        <f t="shared" si="324"/>
        <v>0</v>
      </c>
      <c r="AB104" s="104">
        <f t="shared" si="275"/>
        <v>0</v>
      </c>
      <c r="AC104" s="104"/>
    </row>
    <row r="105" spans="1:29" s="8" customFormat="1" ht="16.5">
      <c r="A105" s="27" t="s">
        <v>171</v>
      </c>
      <c r="B105" s="21" t="s">
        <v>50</v>
      </c>
      <c r="C105" s="21" t="s">
        <v>57</v>
      </c>
      <c r="D105" s="52" t="s">
        <v>355</v>
      </c>
      <c r="E105" s="21" t="s">
        <v>170</v>
      </c>
      <c r="F105" s="22">
        <f>3000</f>
        <v>3000</v>
      </c>
      <c r="G105" s="22"/>
      <c r="H105" s="67"/>
      <c r="I105" s="67"/>
      <c r="J105" s="67"/>
      <c r="K105" s="67"/>
      <c r="L105" s="22">
        <f>F105+H105+I105+J105+K105</f>
        <v>3000</v>
      </c>
      <c r="M105" s="22">
        <f>G105+K105</f>
        <v>0</v>
      </c>
      <c r="N105" s="67"/>
      <c r="O105" s="67"/>
      <c r="P105" s="67"/>
      <c r="Q105" s="67"/>
      <c r="R105" s="22">
        <f>L105+N105+O105+P105+Q105</f>
        <v>3000</v>
      </c>
      <c r="S105" s="22">
        <f>M105+Q105</f>
        <v>0</v>
      </c>
      <c r="T105" s="67"/>
      <c r="U105" s="67"/>
      <c r="V105" s="67"/>
      <c r="W105" s="67"/>
      <c r="X105" s="22">
        <f>R105+T105+U105+V105+W105</f>
        <v>3000</v>
      </c>
      <c r="Y105" s="22">
        <f>S105+W105</f>
        <v>0</v>
      </c>
      <c r="Z105" s="82"/>
      <c r="AA105" s="82"/>
      <c r="AB105" s="104">
        <f t="shared" si="275"/>
        <v>0</v>
      </c>
      <c r="AC105" s="104"/>
    </row>
    <row r="106" spans="1:29" ht="16.5">
      <c r="A106" s="60"/>
      <c r="B106" s="28"/>
      <c r="C106" s="28"/>
      <c r="D106" s="61"/>
      <c r="E106" s="28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22"/>
      <c r="AA106" s="22"/>
      <c r="AB106" s="104"/>
      <c r="AC106" s="104"/>
    </row>
    <row r="107" spans="1:29" ht="18.75">
      <c r="A107" s="50" t="s">
        <v>20</v>
      </c>
      <c r="B107" s="19" t="s">
        <v>50</v>
      </c>
      <c r="C107" s="19" t="s">
        <v>73</v>
      </c>
      <c r="D107" s="54"/>
      <c r="E107" s="19"/>
      <c r="F107" s="20">
        <f>F238+F113+F147+F229+F142+F224+F108</f>
        <v>520383</v>
      </c>
      <c r="G107" s="20">
        <f>G238+G113+G147+G229+G142+G224+G108</f>
        <v>3856</v>
      </c>
      <c r="H107" s="20">
        <f>H108+H113+H142+H147+H224+H229+H238</f>
        <v>0</v>
      </c>
      <c r="I107" s="20">
        <f t="shared" ref="I107:M107" si="327">I108+I113+I142+I147+I224+I229+I238</f>
        <v>-21307</v>
      </c>
      <c r="J107" s="20">
        <f t="shared" si="327"/>
        <v>0</v>
      </c>
      <c r="K107" s="20">
        <f t="shared" si="327"/>
        <v>0</v>
      </c>
      <c r="L107" s="20">
        <f t="shared" si="327"/>
        <v>499076</v>
      </c>
      <c r="M107" s="20">
        <f t="shared" si="327"/>
        <v>3856</v>
      </c>
      <c r="N107" s="20">
        <f>N108+N113+N142+N147+N224+N229+N238</f>
        <v>340</v>
      </c>
      <c r="O107" s="20">
        <f t="shared" ref="O107" si="328">O108+O113+O142+O147+O224+O229+O238</f>
        <v>0</v>
      </c>
      <c r="P107" s="20">
        <f t="shared" ref="P107" si="329">P108+P113+P142+P147+P224+P229+P238</f>
        <v>0</v>
      </c>
      <c r="Q107" s="20">
        <f t="shared" ref="Q107" si="330">Q108+Q113+Q142+Q147+Q224+Q229+Q238</f>
        <v>411</v>
      </c>
      <c r="R107" s="20">
        <f t="shared" ref="R107" si="331">R108+R113+R142+R147+R224+R229+R238</f>
        <v>499827</v>
      </c>
      <c r="S107" s="20">
        <f t="shared" ref="S107" si="332">S108+S113+S142+S147+S224+S229+S238</f>
        <v>4267</v>
      </c>
      <c r="T107" s="20">
        <f>T108+T113+T142+T147+T224+T229+T238</f>
        <v>330</v>
      </c>
      <c r="U107" s="20">
        <f t="shared" ref="U107:Y107" si="333">U108+U113+U142+U147+U224+U229+U238</f>
        <v>0</v>
      </c>
      <c r="V107" s="20">
        <f t="shared" si="333"/>
        <v>0</v>
      </c>
      <c r="W107" s="20">
        <f t="shared" si="333"/>
        <v>0</v>
      </c>
      <c r="X107" s="20">
        <f t="shared" si="333"/>
        <v>500157</v>
      </c>
      <c r="Y107" s="20">
        <f t="shared" si="333"/>
        <v>4267</v>
      </c>
      <c r="Z107" s="20">
        <f t="shared" ref="Z107:AA107" si="334">Z108+Z113+Z142+Z147+Z224+Z229+Z238</f>
        <v>118717</v>
      </c>
      <c r="AA107" s="20">
        <f t="shared" si="334"/>
        <v>790</v>
      </c>
      <c r="AB107" s="105">
        <f t="shared" si="275"/>
        <v>23.735946912669423</v>
      </c>
      <c r="AC107" s="105">
        <f t="shared" si="276"/>
        <v>18.514178579798454</v>
      </c>
    </row>
    <row r="108" spans="1:29" ht="99.75">
      <c r="A108" s="59" t="s">
        <v>202</v>
      </c>
      <c r="B108" s="21" t="s">
        <v>50</v>
      </c>
      <c r="C108" s="21" t="s">
        <v>73</v>
      </c>
      <c r="D108" s="62" t="s">
        <v>286</v>
      </c>
      <c r="E108" s="21"/>
      <c r="F108" s="22">
        <f t="shared" ref="F108" si="335">F109</f>
        <v>2212</v>
      </c>
      <c r="G108" s="20">
        <f t="shared" ref="F108:G111" si="336">G109</f>
        <v>0</v>
      </c>
      <c r="H108" s="15">
        <f>H109</f>
        <v>0</v>
      </c>
      <c r="I108" s="15">
        <f t="shared" ref="I108:M108" si="337">I109</f>
        <v>0</v>
      </c>
      <c r="J108" s="15">
        <f t="shared" si="337"/>
        <v>0</v>
      </c>
      <c r="K108" s="15">
        <f t="shared" si="337"/>
        <v>0</v>
      </c>
      <c r="L108" s="22">
        <f t="shared" si="337"/>
        <v>2212</v>
      </c>
      <c r="M108" s="22">
        <f t="shared" si="337"/>
        <v>0</v>
      </c>
      <c r="N108" s="15">
        <f>N109</f>
        <v>0</v>
      </c>
      <c r="O108" s="15">
        <f t="shared" ref="O108:O111" si="338">O109</f>
        <v>0</v>
      </c>
      <c r="P108" s="15">
        <f t="shared" ref="P108:P111" si="339">P109</f>
        <v>0</v>
      </c>
      <c r="Q108" s="15">
        <f t="shared" ref="Q108:Q111" si="340">Q109</f>
        <v>0</v>
      </c>
      <c r="R108" s="22">
        <f t="shared" ref="R108:S111" si="341">R109</f>
        <v>2212</v>
      </c>
      <c r="S108" s="22">
        <f t="shared" ref="S108" si="342">S109</f>
        <v>0</v>
      </c>
      <c r="T108" s="15">
        <f>T109</f>
        <v>0</v>
      </c>
      <c r="U108" s="15">
        <f t="shared" ref="U108:AA111" si="343">U109</f>
        <v>0</v>
      </c>
      <c r="V108" s="15">
        <f t="shared" si="343"/>
        <v>0</v>
      </c>
      <c r="W108" s="15">
        <f t="shared" si="343"/>
        <v>0</v>
      </c>
      <c r="X108" s="22">
        <f t="shared" si="343"/>
        <v>2212</v>
      </c>
      <c r="Y108" s="22">
        <f t="shared" si="343"/>
        <v>0</v>
      </c>
      <c r="Z108" s="22">
        <f t="shared" si="343"/>
        <v>25</v>
      </c>
      <c r="AA108" s="22">
        <f t="shared" si="343"/>
        <v>0</v>
      </c>
      <c r="AB108" s="104">
        <f t="shared" si="275"/>
        <v>1.1301989150090417</v>
      </c>
      <c r="AC108" s="104"/>
    </row>
    <row r="109" spans="1:29" ht="18.75">
      <c r="A109" s="59" t="s">
        <v>78</v>
      </c>
      <c r="B109" s="21" t="s">
        <v>50</v>
      </c>
      <c r="C109" s="21" t="s">
        <v>73</v>
      </c>
      <c r="D109" s="62" t="s">
        <v>287</v>
      </c>
      <c r="E109" s="21"/>
      <c r="F109" s="22">
        <f t="shared" si="336"/>
        <v>2212</v>
      </c>
      <c r="G109" s="20">
        <f t="shared" si="336"/>
        <v>0</v>
      </c>
      <c r="H109" s="15">
        <f>H110</f>
        <v>0</v>
      </c>
      <c r="I109" s="15">
        <f t="shared" ref="I109:K111" si="344">I110</f>
        <v>0</v>
      </c>
      <c r="J109" s="15">
        <f t="shared" si="344"/>
        <v>0</v>
      </c>
      <c r="K109" s="15">
        <f t="shared" si="344"/>
        <v>0</v>
      </c>
      <c r="L109" s="22">
        <f t="shared" ref="L109:M111" si="345">L110</f>
        <v>2212</v>
      </c>
      <c r="M109" s="22">
        <f t="shared" si="345"/>
        <v>0</v>
      </c>
      <c r="N109" s="15">
        <f>N110</f>
        <v>0</v>
      </c>
      <c r="O109" s="15">
        <f t="shared" si="338"/>
        <v>0</v>
      </c>
      <c r="P109" s="15">
        <f t="shared" si="339"/>
        <v>0</v>
      </c>
      <c r="Q109" s="15">
        <f t="shared" si="340"/>
        <v>0</v>
      </c>
      <c r="R109" s="22">
        <f t="shared" si="341"/>
        <v>2212</v>
      </c>
      <c r="S109" s="22">
        <f t="shared" si="341"/>
        <v>0</v>
      </c>
      <c r="T109" s="15">
        <f>T110</f>
        <v>0</v>
      </c>
      <c r="U109" s="15">
        <f t="shared" si="343"/>
        <v>0</v>
      </c>
      <c r="V109" s="15">
        <f t="shared" si="343"/>
        <v>0</v>
      </c>
      <c r="W109" s="15">
        <f t="shared" si="343"/>
        <v>0</v>
      </c>
      <c r="X109" s="22">
        <f t="shared" si="343"/>
        <v>2212</v>
      </c>
      <c r="Y109" s="22">
        <f t="shared" si="343"/>
        <v>0</v>
      </c>
      <c r="Z109" s="22">
        <f t="shared" si="343"/>
        <v>25</v>
      </c>
      <c r="AA109" s="22">
        <f t="shared" si="343"/>
        <v>0</v>
      </c>
      <c r="AB109" s="104">
        <f t="shared" si="275"/>
        <v>1.1301989150090417</v>
      </c>
      <c r="AC109" s="104"/>
    </row>
    <row r="110" spans="1:29" ht="33.75">
      <c r="A110" s="59" t="s">
        <v>96</v>
      </c>
      <c r="B110" s="21" t="s">
        <v>50</v>
      </c>
      <c r="C110" s="21" t="s">
        <v>73</v>
      </c>
      <c r="D110" s="62" t="s">
        <v>614</v>
      </c>
      <c r="E110" s="21"/>
      <c r="F110" s="22">
        <f t="shared" si="336"/>
        <v>2212</v>
      </c>
      <c r="G110" s="20">
        <f t="shared" si="336"/>
        <v>0</v>
      </c>
      <c r="H110" s="15">
        <f>H111</f>
        <v>0</v>
      </c>
      <c r="I110" s="15">
        <f t="shared" si="344"/>
        <v>0</v>
      </c>
      <c r="J110" s="15">
        <f t="shared" si="344"/>
        <v>0</v>
      </c>
      <c r="K110" s="15">
        <f t="shared" si="344"/>
        <v>0</v>
      </c>
      <c r="L110" s="22">
        <f t="shared" si="345"/>
        <v>2212</v>
      </c>
      <c r="M110" s="22">
        <f t="shared" si="345"/>
        <v>0</v>
      </c>
      <c r="N110" s="15">
        <f>N111</f>
        <v>0</v>
      </c>
      <c r="O110" s="15">
        <f t="shared" si="338"/>
        <v>0</v>
      </c>
      <c r="P110" s="15">
        <f t="shared" si="339"/>
        <v>0</v>
      </c>
      <c r="Q110" s="15">
        <f t="shared" si="340"/>
        <v>0</v>
      </c>
      <c r="R110" s="22">
        <f t="shared" si="341"/>
        <v>2212</v>
      </c>
      <c r="S110" s="22">
        <f t="shared" si="341"/>
        <v>0</v>
      </c>
      <c r="T110" s="15">
        <f>T111</f>
        <v>0</v>
      </c>
      <c r="U110" s="15">
        <f t="shared" si="343"/>
        <v>0</v>
      </c>
      <c r="V110" s="15">
        <f t="shared" si="343"/>
        <v>0</v>
      </c>
      <c r="W110" s="15">
        <f t="shared" si="343"/>
        <v>0</v>
      </c>
      <c r="X110" s="22">
        <f t="shared" si="343"/>
        <v>2212</v>
      </c>
      <c r="Y110" s="22">
        <f t="shared" si="343"/>
        <v>0</v>
      </c>
      <c r="Z110" s="22">
        <f t="shared" si="343"/>
        <v>25</v>
      </c>
      <c r="AA110" s="22">
        <f t="shared" si="343"/>
        <v>0</v>
      </c>
      <c r="AB110" s="104">
        <f t="shared" si="275"/>
        <v>1.1301989150090417</v>
      </c>
      <c r="AC110" s="104"/>
    </row>
    <row r="111" spans="1:29" ht="33">
      <c r="A111" s="63" t="s">
        <v>424</v>
      </c>
      <c r="B111" s="21" t="s">
        <v>50</v>
      </c>
      <c r="C111" s="21" t="s">
        <v>73</v>
      </c>
      <c r="D111" s="62" t="s">
        <v>614</v>
      </c>
      <c r="E111" s="21" t="s">
        <v>80</v>
      </c>
      <c r="F111" s="22">
        <f t="shared" si="336"/>
        <v>2212</v>
      </c>
      <c r="G111" s="20">
        <f t="shared" si="336"/>
        <v>0</v>
      </c>
      <c r="H111" s="15">
        <f>H112</f>
        <v>0</v>
      </c>
      <c r="I111" s="15">
        <f t="shared" si="344"/>
        <v>0</v>
      </c>
      <c r="J111" s="15">
        <f t="shared" si="344"/>
        <v>0</v>
      </c>
      <c r="K111" s="15">
        <f t="shared" si="344"/>
        <v>0</v>
      </c>
      <c r="L111" s="22">
        <f t="shared" si="345"/>
        <v>2212</v>
      </c>
      <c r="M111" s="22">
        <f t="shared" si="345"/>
        <v>0</v>
      </c>
      <c r="N111" s="15">
        <f>N112</f>
        <v>0</v>
      </c>
      <c r="O111" s="15">
        <f t="shared" si="338"/>
        <v>0</v>
      </c>
      <c r="P111" s="15">
        <f t="shared" si="339"/>
        <v>0</v>
      </c>
      <c r="Q111" s="15">
        <f t="shared" si="340"/>
        <v>0</v>
      </c>
      <c r="R111" s="22">
        <f t="shared" si="341"/>
        <v>2212</v>
      </c>
      <c r="S111" s="22">
        <f t="shared" si="341"/>
        <v>0</v>
      </c>
      <c r="T111" s="15">
        <f>T112</f>
        <v>0</v>
      </c>
      <c r="U111" s="15">
        <f t="shared" si="343"/>
        <v>0</v>
      </c>
      <c r="V111" s="15">
        <f t="shared" si="343"/>
        <v>0</v>
      </c>
      <c r="W111" s="15">
        <f t="shared" si="343"/>
        <v>0</v>
      </c>
      <c r="X111" s="22">
        <f t="shared" si="343"/>
        <v>2212</v>
      </c>
      <c r="Y111" s="22">
        <f t="shared" si="343"/>
        <v>0</v>
      </c>
      <c r="Z111" s="22">
        <f t="shared" si="343"/>
        <v>25</v>
      </c>
      <c r="AA111" s="22">
        <f t="shared" si="343"/>
        <v>0</v>
      </c>
      <c r="AB111" s="104">
        <f t="shared" si="275"/>
        <v>1.1301989150090417</v>
      </c>
      <c r="AC111" s="104"/>
    </row>
    <row r="112" spans="1:29" ht="38.25" customHeight="1">
      <c r="A112" s="56" t="s">
        <v>167</v>
      </c>
      <c r="B112" s="21" t="s">
        <v>50</v>
      </c>
      <c r="C112" s="21" t="s">
        <v>73</v>
      </c>
      <c r="D112" s="62" t="s">
        <v>614</v>
      </c>
      <c r="E112" s="21" t="s">
        <v>166</v>
      </c>
      <c r="F112" s="22">
        <f>1676+536</f>
        <v>2212</v>
      </c>
      <c r="G112" s="22"/>
      <c r="H112" s="15"/>
      <c r="I112" s="15"/>
      <c r="J112" s="15"/>
      <c r="K112" s="15"/>
      <c r="L112" s="22">
        <f>F112+H112+I112+J112+K112</f>
        <v>2212</v>
      </c>
      <c r="M112" s="22">
        <f>G112+K112</f>
        <v>0</v>
      </c>
      <c r="N112" s="15"/>
      <c r="O112" s="15"/>
      <c r="P112" s="15"/>
      <c r="Q112" s="15"/>
      <c r="R112" s="22">
        <f>L112+N112+O112+P112+Q112</f>
        <v>2212</v>
      </c>
      <c r="S112" s="22">
        <f>M112+Q112</f>
        <v>0</v>
      </c>
      <c r="T112" s="15"/>
      <c r="U112" s="15"/>
      <c r="V112" s="15"/>
      <c r="W112" s="15"/>
      <c r="X112" s="22">
        <f>R112+T112+U112+V112+W112</f>
        <v>2212</v>
      </c>
      <c r="Y112" s="22">
        <f>S112+W112</f>
        <v>0</v>
      </c>
      <c r="Z112" s="22">
        <v>25</v>
      </c>
      <c r="AA112" s="22"/>
      <c r="AB112" s="104">
        <f t="shared" si="275"/>
        <v>1.1301989150090417</v>
      </c>
      <c r="AC112" s="104"/>
    </row>
    <row r="113" spans="1:29" ht="63.75" customHeight="1">
      <c r="A113" s="27" t="s">
        <v>446</v>
      </c>
      <c r="B113" s="62" t="s">
        <v>50</v>
      </c>
      <c r="C113" s="62" t="s">
        <v>73</v>
      </c>
      <c r="D113" s="62" t="s">
        <v>233</v>
      </c>
      <c r="E113" s="62"/>
      <c r="F113" s="22">
        <f>F114+F118+F125+F135</f>
        <v>192741</v>
      </c>
      <c r="G113" s="22">
        <f>G114+G118+G125+G135</f>
        <v>218</v>
      </c>
      <c r="H113" s="15">
        <f>H114+H118+H125</f>
        <v>0</v>
      </c>
      <c r="I113" s="15">
        <f t="shared" ref="I113:M113" si="346">I114+I118+I125</f>
        <v>0</v>
      </c>
      <c r="J113" s="15">
        <f t="shared" si="346"/>
        <v>0</v>
      </c>
      <c r="K113" s="15">
        <f t="shared" si="346"/>
        <v>0</v>
      </c>
      <c r="L113" s="22">
        <f t="shared" si="346"/>
        <v>192741</v>
      </c>
      <c r="M113" s="22">
        <f t="shared" si="346"/>
        <v>218</v>
      </c>
      <c r="N113" s="15">
        <f>N114+N118+N125</f>
        <v>0</v>
      </c>
      <c r="O113" s="15">
        <f t="shared" ref="O113" si="347">O114+O118+O125</f>
        <v>0</v>
      </c>
      <c r="P113" s="15">
        <f t="shared" ref="P113" si="348">P114+P118+P125</f>
        <v>0</v>
      </c>
      <c r="Q113" s="15">
        <f t="shared" ref="Q113" si="349">Q114+Q118+Q125</f>
        <v>15</v>
      </c>
      <c r="R113" s="22">
        <f t="shared" ref="R113" si="350">R114+R118+R125</f>
        <v>192756</v>
      </c>
      <c r="S113" s="22">
        <f t="shared" ref="S113" si="351">S114+S118+S125</f>
        <v>233</v>
      </c>
      <c r="T113" s="15">
        <f>T114+T118+T125</f>
        <v>0</v>
      </c>
      <c r="U113" s="15">
        <f t="shared" ref="U113:Y113" si="352">U114+U118+U125</f>
        <v>0</v>
      </c>
      <c r="V113" s="15">
        <f t="shared" si="352"/>
        <v>0</v>
      </c>
      <c r="W113" s="15">
        <f t="shared" si="352"/>
        <v>0</v>
      </c>
      <c r="X113" s="22">
        <f t="shared" si="352"/>
        <v>192756</v>
      </c>
      <c r="Y113" s="22">
        <f t="shared" si="352"/>
        <v>233</v>
      </c>
      <c r="Z113" s="22">
        <f t="shared" ref="Z113:AA113" si="353">Z114+Z118+Z125</f>
        <v>36615</v>
      </c>
      <c r="AA113" s="22">
        <f t="shared" si="353"/>
        <v>19</v>
      </c>
      <c r="AB113" s="104">
        <f t="shared" si="275"/>
        <v>18.995517649256055</v>
      </c>
      <c r="AC113" s="104">
        <f t="shared" si="276"/>
        <v>8.1545064377682408</v>
      </c>
    </row>
    <row r="114" spans="1:29" ht="33">
      <c r="A114" s="48" t="s">
        <v>212</v>
      </c>
      <c r="B114" s="62" t="s">
        <v>50</v>
      </c>
      <c r="C114" s="62" t="s">
        <v>73</v>
      </c>
      <c r="D114" s="62" t="s">
        <v>324</v>
      </c>
      <c r="E114" s="62"/>
      <c r="F114" s="22">
        <f t="shared" ref="F114:G116" si="354">F115</f>
        <v>154604</v>
      </c>
      <c r="G114" s="22">
        <f t="shared" si="354"/>
        <v>0</v>
      </c>
      <c r="H114" s="15">
        <f>H115</f>
        <v>0</v>
      </c>
      <c r="I114" s="15">
        <f t="shared" ref="I114:M116" si="355">I115</f>
        <v>0</v>
      </c>
      <c r="J114" s="15">
        <f t="shared" si="355"/>
        <v>0</v>
      </c>
      <c r="K114" s="15">
        <f t="shared" si="355"/>
        <v>0</v>
      </c>
      <c r="L114" s="22">
        <f t="shared" si="355"/>
        <v>154604</v>
      </c>
      <c r="M114" s="22">
        <f t="shared" si="355"/>
        <v>0</v>
      </c>
      <c r="N114" s="15">
        <f>N115</f>
        <v>0</v>
      </c>
      <c r="O114" s="15">
        <f t="shared" ref="O114:O116" si="356">O115</f>
        <v>0</v>
      </c>
      <c r="P114" s="15">
        <f t="shared" ref="P114:P116" si="357">P115</f>
        <v>0</v>
      </c>
      <c r="Q114" s="15">
        <f t="shared" ref="Q114:Q116" si="358">Q115</f>
        <v>0</v>
      </c>
      <c r="R114" s="22">
        <f t="shared" ref="R114:R116" si="359">R115</f>
        <v>154604</v>
      </c>
      <c r="S114" s="22">
        <f t="shared" ref="S114:S116" si="360">S115</f>
        <v>0</v>
      </c>
      <c r="T114" s="15">
        <f>T115</f>
        <v>0</v>
      </c>
      <c r="U114" s="15">
        <f t="shared" ref="U114:AA116" si="361">U115</f>
        <v>0</v>
      </c>
      <c r="V114" s="15">
        <f t="shared" si="361"/>
        <v>0</v>
      </c>
      <c r="W114" s="15">
        <f t="shared" si="361"/>
        <v>0</v>
      </c>
      <c r="X114" s="22">
        <f t="shared" si="361"/>
        <v>154604</v>
      </c>
      <c r="Y114" s="22">
        <f t="shared" si="361"/>
        <v>0</v>
      </c>
      <c r="Z114" s="22">
        <f t="shared" si="361"/>
        <v>30711</v>
      </c>
      <c r="AA114" s="22">
        <f t="shared" si="361"/>
        <v>0</v>
      </c>
      <c r="AB114" s="104">
        <f t="shared" si="275"/>
        <v>19.864298465757678</v>
      </c>
      <c r="AC114" s="104"/>
    </row>
    <row r="115" spans="1:29" ht="33">
      <c r="A115" s="55" t="s">
        <v>141</v>
      </c>
      <c r="B115" s="62" t="s">
        <v>50</v>
      </c>
      <c r="C115" s="62" t="s">
        <v>73</v>
      </c>
      <c r="D115" s="62" t="s">
        <v>325</v>
      </c>
      <c r="E115" s="62"/>
      <c r="F115" s="22">
        <f t="shared" si="354"/>
        <v>154604</v>
      </c>
      <c r="G115" s="22">
        <f t="shared" si="354"/>
        <v>0</v>
      </c>
      <c r="H115" s="15">
        <f>H116</f>
        <v>0</v>
      </c>
      <c r="I115" s="15">
        <f t="shared" si="355"/>
        <v>0</v>
      </c>
      <c r="J115" s="15">
        <f t="shared" si="355"/>
        <v>0</v>
      </c>
      <c r="K115" s="15">
        <f t="shared" si="355"/>
        <v>0</v>
      </c>
      <c r="L115" s="22">
        <f t="shared" si="355"/>
        <v>154604</v>
      </c>
      <c r="M115" s="22">
        <f t="shared" si="355"/>
        <v>0</v>
      </c>
      <c r="N115" s="15">
        <f>N116</f>
        <v>0</v>
      </c>
      <c r="O115" s="15">
        <f t="shared" si="356"/>
        <v>0</v>
      </c>
      <c r="P115" s="15">
        <f t="shared" si="357"/>
        <v>0</v>
      </c>
      <c r="Q115" s="15">
        <f t="shared" si="358"/>
        <v>0</v>
      </c>
      <c r="R115" s="22">
        <f t="shared" si="359"/>
        <v>154604</v>
      </c>
      <c r="S115" s="22">
        <f t="shared" si="360"/>
        <v>0</v>
      </c>
      <c r="T115" s="15">
        <f>T116</f>
        <v>0</v>
      </c>
      <c r="U115" s="15">
        <f t="shared" si="361"/>
        <v>0</v>
      </c>
      <c r="V115" s="15">
        <f t="shared" si="361"/>
        <v>0</v>
      </c>
      <c r="W115" s="15">
        <f t="shared" si="361"/>
        <v>0</v>
      </c>
      <c r="X115" s="22">
        <f t="shared" si="361"/>
        <v>154604</v>
      </c>
      <c r="Y115" s="22">
        <f t="shared" si="361"/>
        <v>0</v>
      </c>
      <c r="Z115" s="22">
        <f t="shared" si="361"/>
        <v>30711</v>
      </c>
      <c r="AA115" s="22">
        <f t="shared" si="361"/>
        <v>0</v>
      </c>
      <c r="AB115" s="104">
        <f t="shared" si="275"/>
        <v>19.864298465757678</v>
      </c>
      <c r="AC115" s="104"/>
    </row>
    <row r="116" spans="1:29" ht="36" customHeight="1">
      <c r="A116" s="27" t="s">
        <v>83</v>
      </c>
      <c r="B116" s="62" t="s">
        <v>50</v>
      </c>
      <c r="C116" s="62" t="s">
        <v>73</v>
      </c>
      <c r="D116" s="62" t="s">
        <v>325</v>
      </c>
      <c r="E116" s="62" t="s">
        <v>84</v>
      </c>
      <c r="F116" s="22">
        <f t="shared" si="354"/>
        <v>154604</v>
      </c>
      <c r="G116" s="22">
        <f t="shared" si="354"/>
        <v>0</v>
      </c>
      <c r="H116" s="15">
        <f>H117</f>
        <v>0</v>
      </c>
      <c r="I116" s="15">
        <f t="shared" si="355"/>
        <v>0</v>
      </c>
      <c r="J116" s="15">
        <f t="shared" si="355"/>
        <v>0</v>
      </c>
      <c r="K116" s="15">
        <f t="shared" si="355"/>
        <v>0</v>
      </c>
      <c r="L116" s="22">
        <f t="shared" si="355"/>
        <v>154604</v>
      </c>
      <c r="M116" s="22">
        <f t="shared" si="355"/>
        <v>0</v>
      </c>
      <c r="N116" s="15">
        <f>N117</f>
        <v>0</v>
      </c>
      <c r="O116" s="15">
        <f t="shared" si="356"/>
        <v>0</v>
      </c>
      <c r="P116" s="15">
        <f t="shared" si="357"/>
        <v>0</v>
      </c>
      <c r="Q116" s="15">
        <f t="shared" si="358"/>
        <v>0</v>
      </c>
      <c r="R116" s="22">
        <f t="shared" si="359"/>
        <v>154604</v>
      </c>
      <c r="S116" s="22">
        <f t="shared" si="360"/>
        <v>0</v>
      </c>
      <c r="T116" s="15">
        <f>T117</f>
        <v>0</v>
      </c>
      <c r="U116" s="15">
        <f t="shared" si="361"/>
        <v>0</v>
      </c>
      <c r="V116" s="15">
        <f t="shared" si="361"/>
        <v>0</v>
      </c>
      <c r="W116" s="15">
        <f t="shared" si="361"/>
        <v>0</v>
      </c>
      <c r="X116" s="22">
        <f t="shared" si="361"/>
        <v>154604</v>
      </c>
      <c r="Y116" s="22">
        <f t="shared" si="361"/>
        <v>0</v>
      </c>
      <c r="Z116" s="22">
        <f t="shared" si="361"/>
        <v>30711</v>
      </c>
      <c r="AA116" s="22">
        <f t="shared" si="361"/>
        <v>0</v>
      </c>
      <c r="AB116" s="104">
        <f t="shared" si="275"/>
        <v>19.864298465757678</v>
      </c>
      <c r="AC116" s="104"/>
    </row>
    <row r="117" spans="1:29" ht="16.5">
      <c r="A117" s="27" t="s">
        <v>186</v>
      </c>
      <c r="B117" s="62" t="s">
        <v>50</v>
      </c>
      <c r="C117" s="62" t="s">
        <v>73</v>
      </c>
      <c r="D117" s="62" t="s">
        <v>325</v>
      </c>
      <c r="E117" s="62" t="s">
        <v>185</v>
      </c>
      <c r="F117" s="22">
        <f>149427+5177</f>
        <v>154604</v>
      </c>
      <c r="G117" s="22"/>
      <c r="H117" s="15"/>
      <c r="I117" s="15"/>
      <c r="J117" s="15"/>
      <c r="K117" s="15"/>
      <c r="L117" s="22">
        <f>F117+H117+I117+J117+K117</f>
        <v>154604</v>
      </c>
      <c r="M117" s="22">
        <f>G117+K117</f>
        <v>0</v>
      </c>
      <c r="N117" s="15"/>
      <c r="O117" s="15"/>
      <c r="P117" s="15"/>
      <c r="Q117" s="15"/>
      <c r="R117" s="22">
        <f>L117+N117+O117+P117+Q117</f>
        <v>154604</v>
      </c>
      <c r="S117" s="22">
        <f>M117+Q117</f>
        <v>0</v>
      </c>
      <c r="T117" s="15"/>
      <c r="U117" s="15"/>
      <c r="V117" s="15"/>
      <c r="W117" s="15"/>
      <c r="X117" s="22">
        <f>R117+T117+U117+V117+W117</f>
        <v>154604</v>
      </c>
      <c r="Y117" s="22">
        <f>S117+W117</f>
        <v>0</v>
      </c>
      <c r="Z117" s="22">
        <v>30711</v>
      </c>
      <c r="AA117" s="22"/>
      <c r="AB117" s="104">
        <f t="shared" si="275"/>
        <v>19.864298465757678</v>
      </c>
      <c r="AC117" s="104"/>
    </row>
    <row r="118" spans="1:29" ht="21.75" customHeight="1">
      <c r="A118" s="27" t="s">
        <v>78</v>
      </c>
      <c r="B118" s="62" t="s">
        <v>50</v>
      </c>
      <c r="C118" s="62" t="s">
        <v>73</v>
      </c>
      <c r="D118" s="62" t="s">
        <v>234</v>
      </c>
      <c r="E118" s="62"/>
      <c r="F118" s="22">
        <f>F119+F122</f>
        <v>37919</v>
      </c>
      <c r="G118" s="22">
        <f>G119+G122</f>
        <v>0</v>
      </c>
      <c r="H118" s="15">
        <f>H119+H122</f>
        <v>0</v>
      </c>
      <c r="I118" s="15">
        <f t="shared" ref="I118:M118" si="362">I119+I122</f>
        <v>0</v>
      </c>
      <c r="J118" s="15">
        <f t="shared" si="362"/>
        <v>0</v>
      </c>
      <c r="K118" s="15">
        <f t="shared" si="362"/>
        <v>0</v>
      </c>
      <c r="L118" s="22">
        <f t="shared" si="362"/>
        <v>37919</v>
      </c>
      <c r="M118" s="22">
        <f t="shared" si="362"/>
        <v>0</v>
      </c>
      <c r="N118" s="15">
        <f>N119+N122</f>
        <v>0</v>
      </c>
      <c r="O118" s="15">
        <f t="shared" ref="O118" si="363">O119+O122</f>
        <v>0</v>
      </c>
      <c r="P118" s="15">
        <f t="shared" ref="P118" si="364">P119+P122</f>
        <v>0</v>
      </c>
      <c r="Q118" s="15">
        <f t="shared" ref="Q118" si="365">Q119+Q122</f>
        <v>0</v>
      </c>
      <c r="R118" s="22">
        <f t="shared" ref="R118" si="366">R119+R122</f>
        <v>37919</v>
      </c>
      <c r="S118" s="22">
        <f t="shared" ref="S118" si="367">S119+S122</f>
        <v>0</v>
      </c>
      <c r="T118" s="15">
        <f>T119+T122</f>
        <v>0</v>
      </c>
      <c r="U118" s="15">
        <f t="shared" ref="U118:X118" si="368">U119+U122</f>
        <v>0</v>
      </c>
      <c r="V118" s="15">
        <f t="shared" si="368"/>
        <v>0</v>
      </c>
      <c r="W118" s="15">
        <f t="shared" si="368"/>
        <v>0</v>
      </c>
      <c r="X118" s="22">
        <f t="shared" si="368"/>
        <v>37919</v>
      </c>
      <c r="Y118" s="22">
        <f t="shared" ref="Y118:AA118" si="369">Y119+Y122</f>
        <v>0</v>
      </c>
      <c r="Z118" s="22">
        <f t="shared" si="369"/>
        <v>5885</v>
      </c>
      <c r="AA118" s="22">
        <f t="shared" si="369"/>
        <v>0</v>
      </c>
      <c r="AB118" s="104">
        <f t="shared" si="275"/>
        <v>15.519924048629974</v>
      </c>
      <c r="AC118" s="104"/>
    </row>
    <row r="119" spans="1:29" ht="33">
      <c r="A119" s="55" t="s">
        <v>142</v>
      </c>
      <c r="B119" s="62" t="s">
        <v>50</v>
      </c>
      <c r="C119" s="62" t="s">
        <v>73</v>
      </c>
      <c r="D119" s="62" t="s">
        <v>235</v>
      </c>
      <c r="E119" s="62"/>
      <c r="F119" s="22">
        <f>F120</f>
        <v>37574</v>
      </c>
      <c r="G119" s="22">
        <f>G120</f>
        <v>0</v>
      </c>
      <c r="H119" s="15">
        <f>H120</f>
        <v>0</v>
      </c>
      <c r="I119" s="15">
        <f t="shared" ref="I119:M120" si="370">I120</f>
        <v>0</v>
      </c>
      <c r="J119" s="15">
        <f t="shared" si="370"/>
        <v>0</v>
      </c>
      <c r="K119" s="15">
        <f t="shared" si="370"/>
        <v>0</v>
      </c>
      <c r="L119" s="22">
        <f t="shared" si="370"/>
        <v>37574</v>
      </c>
      <c r="M119" s="22">
        <f t="shared" si="370"/>
        <v>0</v>
      </c>
      <c r="N119" s="15">
        <f>N120</f>
        <v>0</v>
      </c>
      <c r="O119" s="15">
        <f t="shared" ref="O119:O120" si="371">O120</f>
        <v>0</v>
      </c>
      <c r="P119" s="15">
        <f t="shared" ref="P119:P120" si="372">P120</f>
        <v>0</v>
      </c>
      <c r="Q119" s="15">
        <f t="shared" ref="Q119:Q120" si="373">Q120</f>
        <v>0</v>
      </c>
      <c r="R119" s="22">
        <f t="shared" ref="R119:R120" si="374">R120</f>
        <v>37574</v>
      </c>
      <c r="S119" s="22">
        <f t="shared" ref="S119:S120" si="375">S120</f>
        <v>0</v>
      </c>
      <c r="T119" s="15">
        <f>T120</f>
        <v>0</v>
      </c>
      <c r="U119" s="15">
        <f t="shared" ref="U119:AA120" si="376">U120</f>
        <v>0</v>
      </c>
      <c r="V119" s="15">
        <f t="shared" si="376"/>
        <v>0</v>
      </c>
      <c r="W119" s="15">
        <f t="shared" si="376"/>
        <v>0</v>
      </c>
      <c r="X119" s="22">
        <f t="shared" si="376"/>
        <v>37574</v>
      </c>
      <c r="Y119" s="22">
        <f t="shared" si="376"/>
        <v>0</v>
      </c>
      <c r="Z119" s="22">
        <f t="shared" si="376"/>
        <v>5832</v>
      </c>
      <c r="AA119" s="22">
        <f t="shared" si="376"/>
        <v>0</v>
      </c>
      <c r="AB119" s="104">
        <f t="shared" si="275"/>
        <v>15.521371160909139</v>
      </c>
      <c r="AC119" s="104"/>
    </row>
    <row r="120" spans="1:29" ht="33">
      <c r="A120" s="27" t="s">
        <v>424</v>
      </c>
      <c r="B120" s="62" t="s">
        <v>50</v>
      </c>
      <c r="C120" s="62" t="s">
        <v>73</v>
      </c>
      <c r="D120" s="62" t="s">
        <v>235</v>
      </c>
      <c r="E120" s="62" t="s">
        <v>80</v>
      </c>
      <c r="F120" s="22">
        <f t="shared" ref="F120:G120" si="377">F121</f>
        <v>37574</v>
      </c>
      <c r="G120" s="22">
        <f t="shared" si="377"/>
        <v>0</v>
      </c>
      <c r="H120" s="15">
        <f>H121</f>
        <v>0</v>
      </c>
      <c r="I120" s="15">
        <f t="shared" si="370"/>
        <v>0</v>
      </c>
      <c r="J120" s="15">
        <f t="shared" si="370"/>
        <v>0</v>
      </c>
      <c r="K120" s="15">
        <f t="shared" si="370"/>
        <v>0</v>
      </c>
      <c r="L120" s="22">
        <f t="shared" si="370"/>
        <v>37574</v>
      </c>
      <c r="M120" s="22">
        <f t="shared" si="370"/>
        <v>0</v>
      </c>
      <c r="N120" s="15">
        <f>N121</f>
        <v>0</v>
      </c>
      <c r="O120" s="15">
        <f t="shared" si="371"/>
        <v>0</v>
      </c>
      <c r="P120" s="15">
        <f t="shared" si="372"/>
        <v>0</v>
      </c>
      <c r="Q120" s="15">
        <f t="shared" si="373"/>
        <v>0</v>
      </c>
      <c r="R120" s="22">
        <f t="shared" si="374"/>
        <v>37574</v>
      </c>
      <c r="S120" s="22">
        <f t="shared" si="375"/>
        <v>0</v>
      </c>
      <c r="T120" s="15">
        <f>T121</f>
        <v>0</v>
      </c>
      <c r="U120" s="15">
        <f t="shared" si="376"/>
        <v>0</v>
      </c>
      <c r="V120" s="15">
        <f t="shared" si="376"/>
        <v>0</v>
      </c>
      <c r="W120" s="15">
        <f t="shared" si="376"/>
        <v>0</v>
      </c>
      <c r="X120" s="22">
        <f t="shared" si="376"/>
        <v>37574</v>
      </c>
      <c r="Y120" s="22">
        <f t="shared" si="376"/>
        <v>0</v>
      </c>
      <c r="Z120" s="22">
        <f t="shared" si="376"/>
        <v>5832</v>
      </c>
      <c r="AA120" s="22">
        <f t="shared" si="376"/>
        <v>0</v>
      </c>
      <c r="AB120" s="104">
        <f t="shared" si="275"/>
        <v>15.521371160909139</v>
      </c>
      <c r="AC120" s="104"/>
    </row>
    <row r="121" spans="1:29" ht="37.5" customHeight="1">
      <c r="A121" s="55" t="s">
        <v>167</v>
      </c>
      <c r="B121" s="62" t="s">
        <v>50</v>
      </c>
      <c r="C121" s="62" t="s">
        <v>73</v>
      </c>
      <c r="D121" s="62" t="s">
        <v>235</v>
      </c>
      <c r="E121" s="62" t="s">
        <v>166</v>
      </c>
      <c r="F121" s="22">
        <f>35501+2073</f>
        <v>37574</v>
      </c>
      <c r="G121" s="22"/>
      <c r="H121" s="15"/>
      <c r="I121" s="15"/>
      <c r="J121" s="15"/>
      <c r="K121" s="15"/>
      <c r="L121" s="22">
        <f>F121+H121+I121+J121+K121</f>
        <v>37574</v>
      </c>
      <c r="M121" s="22">
        <f>G121+K121</f>
        <v>0</v>
      </c>
      <c r="N121" s="15"/>
      <c r="O121" s="15"/>
      <c r="P121" s="15"/>
      <c r="Q121" s="15"/>
      <c r="R121" s="22">
        <f>L121+N121+O121+P121+Q121</f>
        <v>37574</v>
      </c>
      <c r="S121" s="22">
        <f>M121+Q121</f>
        <v>0</v>
      </c>
      <c r="T121" s="15"/>
      <c r="U121" s="15"/>
      <c r="V121" s="15"/>
      <c r="W121" s="15"/>
      <c r="X121" s="22">
        <f>R121+T121+U121+V121+W121</f>
        <v>37574</v>
      </c>
      <c r="Y121" s="22">
        <f>S121+W121</f>
        <v>0</v>
      </c>
      <c r="Z121" s="22">
        <v>5832</v>
      </c>
      <c r="AA121" s="22"/>
      <c r="AB121" s="104">
        <f t="shared" si="275"/>
        <v>15.521371160909139</v>
      </c>
      <c r="AC121" s="104"/>
    </row>
    <row r="122" spans="1:29" ht="49.5">
      <c r="A122" s="55" t="s">
        <v>199</v>
      </c>
      <c r="B122" s="62" t="s">
        <v>50</v>
      </c>
      <c r="C122" s="62" t="s">
        <v>73</v>
      </c>
      <c r="D122" s="62" t="s">
        <v>326</v>
      </c>
      <c r="E122" s="62"/>
      <c r="F122" s="22">
        <f t="shared" ref="F122:G123" si="378">F123</f>
        <v>345</v>
      </c>
      <c r="G122" s="22">
        <f t="shared" si="378"/>
        <v>0</v>
      </c>
      <c r="H122" s="15">
        <f>H123</f>
        <v>0</v>
      </c>
      <c r="I122" s="15">
        <f t="shared" ref="I122:M123" si="379">I123</f>
        <v>0</v>
      </c>
      <c r="J122" s="15">
        <f t="shared" si="379"/>
        <v>0</v>
      </c>
      <c r="K122" s="15">
        <f t="shared" si="379"/>
        <v>0</v>
      </c>
      <c r="L122" s="22">
        <f t="shared" si="379"/>
        <v>345</v>
      </c>
      <c r="M122" s="22">
        <f t="shared" si="379"/>
        <v>0</v>
      </c>
      <c r="N122" s="15">
        <f>N123</f>
        <v>0</v>
      </c>
      <c r="O122" s="15">
        <f t="shared" ref="O122:O123" si="380">O123</f>
        <v>0</v>
      </c>
      <c r="P122" s="15">
        <f t="shared" ref="P122:P123" si="381">P123</f>
        <v>0</v>
      </c>
      <c r="Q122" s="15">
        <f t="shared" ref="Q122:Q123" si="382">Q123</f>
        <v>0</v>
      </c>
      <c r="R122" s="22">
        <f t="shared" ref="R122:R123" si="383">R123</f>
        <v>345</v>
      </c>
      <c r="S122" s="22">
        <f t="shared" ref="S122:S123" si="384">S123</f>
        <v>0</v>
      </c>
      <c r="T122" s="15">
        <f>T123</f>
        <v>0</v>
      </c>
      <c r="U122" s="15">
        <f t="shared" ref="U122:AA123" si="385">U123</f>
        <v>0</v>
      </c>
      <c r="V122" s="15">
        <f t="shared" si="385"/>
        <v>0</v>
      </c>
      <c r="W122" s="15">
        <f t="shared" si="385"/>
        <v>0</v>
      </c>
      <c r="X122" s="22">
        <f t="shared" si="385"/>
        <v>345</v>
      </c>
      <c r="Y122" s="22">
        <f t="shared" si="385"/>
        <v>0</v>
      </c>
      <c r="Z122" s="22">
        <f t="shared" si="385"/>
        <v>53</v>
      </c>
      <c r="AA122" s="22">
        <f t="shared" si="385"/>
        <v>0</v>
      </c>
      <c r="AB122" s="104">
        <f t="shared" si="275"/>
        <v>15.362318840579711</v>
      </c>
      <c r="AC122" s="104"/>
    </row>
    <row r="123" spans="1:29" ht="36.75" customHeight="1">
      <c r="A123" s="27" t="s">
        <v>83</v>
      </c>
      <c r="B123" s="62" t="s">
        <v>50</v>
      </c>
      <c r="C123" s="62" t="s">
        <v>73</v>
      </c>
      <c r="D123" s="62" t="s">
        <v>326</v>
      </c>
      <c r="E123" s="62" t="s">
        <v>84</v>
      </c>
      <c r="F123" s="22">
        <f t="shared" si="378"/>
        <v>345</v>
      </c>
      <c r="G123" s="22">
        <f t="shared" si="378"/>
        <v>0</v>
      </c>
      <c r="H123" s="15">
        <f>H124</f>
        <v>0</v>
      </c>
      <c r="I123" s="15">
        <f t="shared" si="379"/>
        <v>0</v>
      </c>
      <c r="J123" s="15">
        <f t="shared" si="379"/>
        <v>0</v>
      </c>
      <c r="K123" s="15">
        <f t="shared" si="379"/>
        <v>0</v>
      </c>
      <c r="L123" s="22">
        <f t="shared" si="379"/>
        <v>345</v>
      </c>
      <c r="M123" s="22">
        <f t="shared" si="379"/>
        <v>0</v>
      </c>
      <c r="N123" s="15">
        <f>N124</f>
        <v>0</v>
      </c>
      <c r="O123" s="15">
        <f t="shared" si="380"/>
        <v>0</v>
      </c>
      <c r="P123" s="15">
        <f t="shared" si="381"/>
        <v>0</v>
      </c>
      <c r="Q123" s="15">
        <f t="shared" si="382"/>
        <v>0</v>
      </c>
      <c r="R123" s="22">
        <f t="shared" si="383"/>
        <v>345</v>
      </c>
      <c r="S123" s="22">
        <f t="shared" si="384"/>
        <v>0</v>
      </c>
      <c r="T123" s="15">
        <f>T124</f>
        <v>0</v>
      </c>
      <c r="U123" s="15">
        <f t="shared" si="385"/>
        <v>0</v>
      </c>
      <c r="V123" s="15">
        <f t="shared" si="385"/>
        <v>0</v>
      </c>
      <c r="W123" s="15">
        <f t="shared" si="385"/>
        <v>0</v>
      </c>
      <c r="X123" s="22">
        <f t="shared" si="385"/>
        <v>345</v>
      </c>
      <c r="Y123" s="22">
        <f t="shared" si="385"/>
        <v>0</v>
      </c>
      <c r="Z123" s="22">
        <f t="shared" si="385"/>
        <v>53</v>
      </c>
      <c r="AA123" s="22">
        <f t="shared" si="385"/>
        <v>0</v>
      </c>
      <c r="AB123" s="104">
        <f t="shared" si="275"/>
        <v>15.362318840579711</v>
      </c>
      <c r="AC123" s="104"/>
    </row>
    <row r="124" spans="1:29" ht="16.5">
      <c r="A124" s="27" t="s">
        <v>186</v>
      </c>
      <c r="B124" s="62" t="s">
        <v>50</v>
      </c>
      <c r="C124" s="62" t="s">
        <v>73</v>
      </c>
      <c r="D124" s="62" t="s">
        <v>326</v>
      </c>
      <c r="E124" s="62" t="s">
        <v>185</v>
      </c>
      <c r="F124" s="22">
        <v>345</v>
      </c>
      <c r="G124" s="22"/>
      <c r="H124" s="15"/>
      <c r="I124" s="15"/>
      <c r="J124" s="15"/>
      <c r="K124" s="15"/>
      <c r="L124" s="22">
        <f>F124+H124+I124+J124+K124</f>
        <v>345</v>
      </c>
      <c r="M124" s="22">
        <f>G124+K124</f>
        <v>0</v>
      </c>
      <c r="N124" s="15"/>
      <c r="O124" s="15"/>
      <c r="P124" s="15"/>
      <c r="Q124" s="15"/>
      <c r="R124" s="22">
        <f>L124+N124+O124+P124+Q124</f>
        <v>345</v>
      </c>
      <c r="S124" s="22">
        <f>M124+Q124</f>
        <v>0</v>
      </c>
      <c r="T124" s="15"/>
      <c r="U124" s="15"/>
      <c r="V124" s="15"/>
      <c r="W124" s="15"/>
      <c r="X124" s="22">
        <f>R124+T124+U124+V124+W124</f>
        <v>345</v>
      </c>
      <c r="Y124" s="22">
        <f>S124+W124</f>
        <v>0</v>
      </c>
      <c r="Z124" s="22">
        <v>53</v>
      </c>
      <c r="AA124" s="22"/>
      <c r="AB124" s="104">
        <f t="shared" si="275"/>
        <v>15.362318840579711</v>
      </c>
      <c r="AC124" s="104"/>
    </row>
    <row r="125" spans="1:29" ht="16.5">
      <c r="A125" s="27" t="s">
        <v>547</v>
      </c>
      <c r="B125" s="62" t="s">
        <v>50</v>
      </c>
      <c r="C125" s="62" t="s">
        <v>73</v>
      </c>
      <c r="D125" s="62" t="s">
        <v>568</v>
      </c>
      <c r="E125" s="62"/>
      <c r="F125" s="22">
        <f t="shared" ref="F125:G125" si="386">F126+F129+F132</f>
        <v>218</v>
      </c>
      <c r="G125" s="22">
        <f t="shared" si="386"/>
        <v>218</v>
      </c>
      <c r="H125" s="15">
        <f>H126+H129+H132</f>
        <v>0</v>
      </c>
      <c r="I125" s="15">
        <f t="shared" ref="I125:M125" si="387">I126+I129+I132</f>
        <v>0</v>
      </c>
      <c r="J125" s="15">
        <f t="shared" si="387"/>
        <v>0</v>
      </c>
      <c r="K125" s="15">
        <f t="shared" si="387"/>
        <v>0</v>
      </c>
      <c r="L125" s="22">
        <f t="shared" si="387"/>
        <v>218</v>
      </c>
      <c r="M125" s="22">
        <f t="shared" si="387"/>
        <v>218</v>
      </c>
      <c r="N125" s="22">
        <f>N126+N129+N132+N139</f>
        <v>0</v>
      </c>
      <c r="O125" s="22">
        <f t="shared" ref="O125:S125" si="388">O126+O129+O132+O139</f>
        <v>0</v>
      </c>
      <c r="P125" s="22">
        <f t="shared" si="388"/>
        <v>0</v>
      </c>
      <c r="Q125" s="22">
        <f t="shared" si="388"/>
        <v>15</v>
      </c>
      <c r="R125" s="22">
        <f t="shared" si="388"/>
        <v>233</v>
      </c>
      <c r="S125" s="22">
        <f t="shared" si="388"/>
        <v>233</v>
      </c>
      <c r="T125" s="22">
        <f>T126+T129+T132+T139</f>
        <v>0</v>
      </c>
      <c r="U125" s="22">
        <f t="shared" ref="U125:Y125" si="389">U126+U129+U132+U139</f>
        <v>0</v>
      </c>
      <c r="V125" s="22">
        <f t="shared" si="389"/>
        <v>0</v>
      </c>
      <c r="W125" s="22">
        <f t="shared" si="389"/>
        <v>0</v>
      </c>
      <c r="X125" s="22">
        <f t="shared" si="389"/>
        <v>233</v>
      </c>
      <c r="Y125" s="22">
        <f t="shared" si="389"/>
        <v>233</v>
      </c>
      <c r="Z125" s="22">
        <f t="shared" ref="Z125:AA125" si="390">Z126+Z129+Z132+Z139</f>
        <v>19</v>
      </c>
      <c r="AA125" s="22">
        <f t="shared" si="390"/>
        <v>19</v>
      </c>
      <c r="AB125" s="104">
        <f t="shared" si="275"/>
        <v>8.1545064377682408</v>
      </c>
      <c r="AC125" s="104">
        <f t="shared" si="276"/>
        <v>8.1545064377682408</v>
      </c>
    </row>
    <row r="126" spans="1:29" ht="33">
      <c r="A126" s="27" t="s">
        <v>555</v>
      </c>
      <c r="B126" s="62" t="s">
        <v>50</v>
      </c>
      <c r="C126" s="62" t="s">
        <v>73</v>
      </c>
      <c r="D126" s="62" t="s">
        <v>569</v>
      </c>
      <c r="E126" s="62"/>
      <c r="F126" s="22">
        <f t="shared" ref="F126:G127" si="391">F127</f>
        <v>8</v>
      </c>
      <c r="G126" s="22">
        <f t="shared" si="391"/>
        <v>8</v>
      </c>
      <c r="H126" s="15">
        <f>H127</f>
        <v>0</v>
      </c>
      <c r="I126" s="15">
        <f t="shared" ref="I126:M127" si="392">I127</f>
        <v>0</v>
      </c>
      <c r="J126" s="15">
        <f t="shared" si="392"/>
        <v>0</v>
      </c>
      <c r="K126" s="15">
        <f t="shared" si="392"/>
        <v>0</v>
      </c>
      <c r="L126" s="22">
        <f t="shared" si="392"/>
        <v>8</v>
      </c>
      <c r="M126" s="22">
        <f t="shared" si="392"/>
        <v>8</v>
      </c>
      <c r="N126" s="15">
        <f>N127</f>
        <v>0</v>
      </c>
      <c r="O126" s="15">
        <f t="shared" ref="O126:O127" si="393">O127</f>
        <v>0</v>
      </c>
      <c r="P126" s="15">
        <f t="shared" ref="P126:P127" si="394">P127</f>
        <v>0</v>
      </c>
      <c r="Q126" s="15">
        <f t="shared" ref="Q126:Q127" si="395">Q127</f>
        <v>0</v>
      </c>
      <c r="R126" s="22">
        <f t="shared" ref="R126:R127" si="396">R127</f>
        <v>8</v>
      </c>
      <c r="S126" s="22">
        <f t="shared" ref="S126:S127" si="397">S127</f>
        <v>8</v>
      </c>
      <c r="T126" s="15">
        <f>T127</f>
        <v>0</v>
      </c>
      <c r="U126" s="15">
        <f t="shared" ref="U126:AA127" si="398">U127</f>
        <v>0</v>
      </c>
      <c r="V126" s="15">
        <f t="shared" si="398"/>
        <v>0</v>
      </c>
      <c r="W126" s="15">
        <f t="shared" si="398"/>
        <v>0</v>
      </c>
      <c r="X126" s="22">
        <f t="shared" si="398"/>
        <v>8</v>
      </c>
      <c r="Y126" s="22">
        <f t="shared" si="398"/>
        <v>8</v>
      </c>
      <c r="Z126" s="22">
        <f t="shared" si="398"/>
        <v>1</v>
      </c>
      <c r="AA126" s="22">
        <f t="shared" si="398"/>
        <v>1</v>
      </c>
      <c r="AB126" s="104">
        <f t="shared" si="275"/>
        <v>12.5</v>
      </c>
      <c r="AC126" s="104">
        <f t="shared" si="276"/>
        <v>12.5</v>
      </c>
    </row>
    <row r="127" spans="1:29" ht="33">
      <c r="A127" s="27" t="s">
        <v>549</v>
      </c>
      <c r="B127" s="62" t="s">
        <v>50</v>
      </c>
      <c r="C127" s="62" t="s">
        <v>73</v>
      </c>
      <c r="D127" s="62" t="s">
        <v>569</v>
      </c>
      <c r="E127" s="62" t="s">
        <v>80</v>
      </c>
      <c r="F127" s="22">
        <f t="shared" si="391"/>
        <v>8</v>
      </c>
      <c r="G127" s="22">
        <f t="shared" si="391"/>
        <v>8</v>
      </c>
      <c r="H127" s="15">
        <f>H128</f>
        <v>0</v>
      </c>
      <c r="I127" s="15">
        <f t="shared" si="392"/>
        <v>0</v>
      </c>
      <c r="J127" s="15">
        <f t="shared" si="392"/>
        <v>0</v>
      </c>
      <c r="K127" s="15">
        <f t="shared" si="392"/>
        <v>0</v>
      </c>
      <c r="L127" s="22">
        <f t="shared" si="392"/>
        <v>8</v>
      </c>
      <c r="M127" s="22">
        <f t="shared" si="392"/>
        <v>8</v>
      </c>
      <c r="N127" s="15">
        <f>N128</f>
        <v>0</v>
      </c>
      <c r="O127" s="15">
        <f t="shared" si="393"/>
        <v>0</v>
      </c>
      <c r="P127" s="15">
        <f t="shared" si="394"/>
        <v>0</v>
      </c>
      <c r="Q127" s="15">
        <f t="shared" si="395"/>
        <v>0</v>
      </c>
      <c r="R127" s="22">
        <f t="shared" si="396"/>
        <v>8</v>
      </c>
      <c r="S127" s="22">
        <f t="shared" si="397"/>
        <v>8</v>
      </c>
      <c r="T127" s="15">
        <f>T128</f>
        <v>0</v>
      </c>
      <c r="U127" s="15">
        <f t="shared" si="398"/>
        <v>0</v>
      </c>
      <c r="V127" s="15">
        <f t="shared" si="398"/>
        <v>0</v>
      </c>
      <c r="W127" s="15">
        <f t="shared" si="398"/>
        <v>0</v>
      </c>
      <c r="X127" s="22">
        <f t="shared" si="398"/>
        <v>8</v>
      </c>
      <c r="Y127" s="22">
        <f t="shared" si="398"/>
        <v>8</v>
      </c>
      <c r="Z127" s="22">
        <f t="shared" si="398"/>
        <v>1</v>
      </c>
      <c r="AA127" s="22">
        <f t="shared" si="398"/>
        <v>1</v>
      </c>
      <c r="AB127" s="104">
        <f t="shared" si="275"/>
        <v>12.5</v>
      </c>
      <c r="AC127" s="104">
        <f t="shared" si="276"/>
        <v>12.5</v>
      </c>
    </row>
    <row r="128" spans="1:29" ht="34.5" customHeight="1">
      <c r="A128" s="27" t="s">
        <v>167</v>
      </c>
      <c r="B128" s="62" t="s">
        <v>50</v>
      </c>
      <c r="C128" s="62" t="s">
        <v>73</v>
      </c>
      <c r="D128" s="62" t="s">
        <v>569</v>
      </c>
      <c r="E128" s="62" t="s">
        <v>166</v>
      </c>
      <c r="F128" s="22">
        <v>8</v>
      </c>
      <c r="G128" s="22">
        <v>8</v>
      </c>
      <c r="H128" s="15"/>
      <c r="I128" s="15"/>
      <c r="J128" s="15"/>
      <c r="K128" s="15"/>
      <c r="L128" s="22">
        <f>F128+H128+I128+J128+K128</f>
        <v>8</v>
      </c>
      <c r="M128" s="22">
        <f>G128+K128</f>
        <v>8</v>
      </c>
      <c r="N128" s="15"/>
      <c r="O128" s="15"/>
      <c r="P128" s="15"/>
      <c r="Q128" s="15"/>
      <c r="R128" s="22">
        <f>L128+N128+O128+P128+Q128</f>
        <v>8</v>
      </c>
      <c r="S128" s="22">
        <f>M128+Q128</f>
        <v>8</v>
      </c>
      <c r="T128" s="15"/>
      <c r="U128" s="15"/>
      <c r="V128" s="15"/>
      <c r="W128" s="15"/>
      <c r="X128" s="22">
        <f>R128+T128+U128+V128+W128</f>
        <v>8</v>
      </c>
      <c r="Y128" s="22">
        <f>S128+W128</f>
        <v>8</v>
      </c>
      <c r="Z128" s="22">
        <v>1</v>
      </c>
      <c r="AA128" s="22">
        <v>1</v>
      </c>
      <c r="AB128" s="104">
        <f t="shared" si="275"/>
        <v>12.5</v>
      </c>
      <c r="AC128" s="104">
        <f t="shared" si="276"/>
        <v>12.5</v>
      </c>
    </row>
    <row r="129" spans="1:29" ht="66">
      <c r="A129" s="27" t="s">
        <v>559</v>
      </c>
      <c r="B129" s="62" t="s">
        <v>50</v>
      </c>
      <c r="C129" s="62" t="s">
        <v>73</v>
      </c>
      <c r="D129" s="23" t="s">
        <v>567</v>
      </c>
      <c r="E129" s="62"/>
      <c r="F129" s="22">
        <f t="shared" ref="F129:G130" si="399">F130</f>
        <v>195</v>
      </c>
      <c r="G129" s="22">
        <f t="shared" si="399"/>
        <v>195</v>
      </c>
      <c r="H129" s="15">
        <f>H130</f>
        <v>0</v>
      </c>
      <c r="I129" s="15">
        <f t="shared" ref="I129:M130" si="400">I130</f>
        <v>0</v>
      </c>
      <c r="J129" s="15">
        <f t="shared" si="400"/>
        <v>0</v>
      </c>
      <c r="K129" s="15">
        <f t="shared" si="400"/>
        <v>0</v>
      </c>
      <c r="L129" s="22">
        <f t="shared" si="400"/>
        <v>195</v>
      </c>
      <c r="M129" s="22">
        <f t="shared" si="400"/>
        <v>195</v>
      </c>
      <c r="N129" s="15">
        <f>N130</f>
        <v>0</v>
      </c>
      <c r="O129" s="15">
        <f t="shared" ref="O129:O130" si="401">O130</f>
        <v>0</v>
      </c>
      <c r="P129" s="15">
        <f t="shared" ref="P129:P130" si="402">P130</f>
        <v>0</v>
      </c>
      <c r="Q129" s="15">
        <f t="shared" ref="Q129:Q130" si="403">Q130</f>
        <v>0</v>
      </c>
      <c r="R129" s="22">
        <f t="shared" ref="R129:R130" si="404">R130</f>
        <v>195</v>
      </c>
      <c r="S129" s="22">
        <f t="shared" ref="S129:S130" si="405">S130</f>
        <v>195</v>
      </c>
      <c r="T129" s="15">
        <f>T130</f>
        <v>0</v>
      </c>
      <c r="U129" s="15">
        <f t="shared" ref="U129:AA130" si="406">U130</f>
        <v>0</v>
      </c>
      <c r="V129" s="15">
        <f t="shared" si="406"/>
        <v>0</v>
      </c>
      <c r="W129" s="15">
        <f t="shared" si="406"/>
        <v>0</v>
      </c>
      <c r="X129" s="22">
        <f t="shared" si="406"/>
        <v>195</v>
      </c>
      <c r="Y129" s="22">
        <f t="shared" si="406"/>
        <v>195</v>
      </c>
      <c r="Z129" s="22">
        <f t="shared" si="406"/>
        <v>15</v>
      </c>
      <c r="AA129" s="22">
        <f t="shared" si="406"/>
        <v>15</v>
      </c>
      <c r="AB129" s="104">
        <f t="shared" si="275"/>
        <v>7.6923076923076925</v>
      </c>
      <c r="AC129" s="104">
        <f t="shared" si="276"/>
        <v>7.6923076923076925</v>
      </c>
    </row>
    <row r="130" spans="1:29" ht="33">
      <c r="A130" s="27" t="s">
        <v>549</v>
      </c>
      <c r="B130" s="21" t="s">
        <v>50</v>
      </c>
      <c r="C130" s="21" t="s">
        <v>73</v>
      </c>
      <c r="D130" s="23" t="s">
        <v>567</v>
      </c>
      <c r="E130" s="21" t="s">
        <v>80</v>
      </c>
      <c r="F130" s="22">
        <f t="shared" si="399"/>
        <v>195</v>
      </c>
      <c r="G130" s="22">
        <f t="shared" si="399"/>
        <v>195</v>
      </c>
      <c r="H130" s="15">
        <f>H131</f>
        <v>0</v>
      </c>
      <c r="I130" s="15">
        <f t="shared" si="400"/>
        <v>0</v>
      </c>
      <c r="J130" s="15">
        <f t="shared" si="400"/>
        <v>0</v>
      </c>
      <c r="K130" s="15">
        <f t="shared" si="400"/>
        <v>0</v>
      </c>
      <c r="L130" s="22">
        <f t="shared" si="400"/>
        <v>195</v>
      </c>
      <c r="M130" s="22">
        <f t="shared" si="400"/>
        <v>195</v>
      </c>
      <c r="N130" s="15">
        <f>N131</f>
        <v>0</v>
      </c>
      <c r="O130" s="15">
        <f t="shared" si="401"/>
        <v>0</v>
      </c>
      <c r="P130" s="15">
        <f t="shared" si="402"/>
        <v>0</v>
      </c>
      <c r="Q130" s="15">
        <f t="shared" si="403"/>
        <v>0</v>
      </c>
      <c r="R130" s="22">
        <f t="shared" si="404"/>
        <v>195</v>
      </c>
      <c r="S130" s="22">
        <f t="shared" si="405"/>
        <v>195</v>
      </c>
      <c r="T130" s="15">
        <f>T131</f>
        <v>0</v>
      </c>
      <c r="U130" s="15">
        <f t="shared" si="406"/>
        <v>0</v>
      </c>
      <c r="V130" s="15">
        <f t="shared" si="406"/>
        <v>0</v>
      </c>
      <c r="W130" s="15">
        <f t="shared" si="406"/>
        <v>0</v>
      </c>
      <c r="X130" s="22">
        <f t="shared" si="406"/>
        <v>195</v>
      </c>
      <c r="Y130" s="22">
        <f t="shared" si="406"/>
        <v>195</v>
      </c>
      <c r="Z130" s="22">
        <f t="shared" si="406"/>
        <v>15</v>
      </c>
      <c r="AA130" s="22">
        <f t="shared" si="406"/>
        <v>15</v>
      </c>
      <c r="AB130" s="104">
        <f t="shared" si="275"/>
        <v>7.6923076923076925</v>
      </c>
      <c r="AC130" s="104">
        <f t="shared" si="276"/>
        <v>7.6923076923076925</v>
      </c>
    </row>
    <row r="131" spans="1:29" ht="33" customHeight="1">
      <c r="A131" s="27" t="s">
        <v>167</v>
      </c>
      <c r="B131" s="21" t="s">
        <v>50</v>
      </c>
      <c r="C131" s="21" t="s">
        <v>73</v>
      </c>
      <c r="D131" s="23" t="s">
        <v>567</v>
      </c>
      <c r="E131" s="21" t="s">
        <v>166</v>
      </c>
      <c r="F131" s="22">
        <v>195</v>
      </c>
      <c r="G131" s="22">
        <v>195</v>
      </c>
      <c r="H131" s="15"/>
      <c r="I131" s="15"/>
      <c r="J131" s="15"/>
      <c r="K131" s="15"/>
      <c r="L131" s="22">
        <f>F131+H131+I131+J131+K131</f>
        <v>195</v>
      </c>
      <c r="M131" s="22">
        <f>G131+K131</f>
        <v>195</v>
      </c>
      <c r="N131" s="15"/>
      <c r="O131" s="15"/>
      <c r="P131" s="15"/>
      <c r="Q131" s="15"/>
      <c r="R131" s="22">
        <f>L131+N131+O131+P131+Q131</f>
        <v>195</v>
      </c>
      <c r="S131" s="22">
        <f>M131+Q131</f>
        <v>195</v>
      </c>
      <c r="T131" s="15"/>
      <c r="U131" s="15"/>
      <c r="V131" s="15"/>
      <c r="W131" s="15"/>
      <c r="X131" s="22">
        <f>R131+T131+U131+V131+W131</f>
        <v>195</v>
      </c>
      <c r="Y131" s="22">
        <f>S131+W131</f>
        <v>195</v>
      </c>
      <c r="Z131" s="22">
        <v>15</v>
      </c>
      <c r="AA131" s="22">
        <v>15</v>
      </c>
      <c r="AB131" s="104">
        <f t="shared" si="275"/>
        <v>7.6923076923076925</v>
      </c>
      <c r="AC131" s="104">
        <f t="shared" si="276"/>
        <v>7.6923076923076925</v>
      </c>
    </row>
    <row r="132" spans="1:29" ht="49.5">
      <c r="A132" s="27" t="s">
        <v>563</v>
      </c>
      <c r="B132" s="62" t="s">
        <v>50</v>
      </c>
      <c r="C132" s="62" t="s">
        <v>73</v>
      </c>
      <c r="D132" s="23" t="s">
        <v>570</v>
      </c>
      <c r="E132" s="62"/>
      <c r="F132" s="22">
        <f t="shared" ref="F132:G133" si="407">F133</f>
        <v>15</v>
      </c>
      <c r="G132" s="22">
        <f t="shared" si="407"/>
        <v>15</v>
      </c>
      <c r="H132" s="15">
        <f>H133</f>
        <v>0</v>
      </c>
      <c r="I132" s="15">
        <f t="shared" ref="I132:M133" si="408">I133</f>
        <v>0</v>
      </c>
      <c r="J132" s="15">
        <f t="shared" si="408"/>
        <v>0</v>
      </c>
      <c r="K132" s="15">
        <f t="shared" si="408"/>
        <v>0</v>
      </c>
      <c r="L132" s="22">
        <f t="shared" si="408"/>
        <v>15</v>
      </c>
      <c r="M132" s="22">
        <f t="shared" si="408"/>
        <v>15</v>
      </c>
      <c r="N132" s="15">
        <f>N133</f>
        <v>0</v>
      </c>
      <c r="O132" s="15">
        <f t="shared" ref="O132:O133" si="409">O133</f>
        <v>0</v>
      </c>
      <c r="P132" s="15">
        <f t="shared" ref="P132:P133" si="410">P133</f>
        <v>0</v>
      </c>
      <c r="Q132" s="15">
        <f t="shared" ref="Q132:Q133" si="411">Q133</f>
        <v>0</v>
      </c>
      <c r="R132" s="22">
        <f t="shared" ref="R132:R133" si="412">R133</f>
        <v>15</v>
      </c>
      <c r="S132" s="22">
        <f t="shared" ref="S132:S133" si="413">S133</f>
        <v>15</v>
      </c>
      <c r="T132" s="15">
        <f>T133</f>
        <v>0</v>
      </c>
      <c r="U132" s="15">
        <f t="shared" ref="U132:AA133" si="414">U133</f>
        <v>0</v>
      </c>
      <c r="V132" s="15">
        <f t="shared" si="414"/>
        <v>0</v>
      </c>
      <c r="W132" s="15">
        <f t="shared" si="414"/>
        <v>0</v>
      </c>
      <c r="X132" s="22">
        <f t="shared" si="414"/>
        <v>15</v>
      </c>
      <c r="Y132" s="22">
        <f t="shared" si="414"/>
        <v>15</v>
      </c>
      <c r="Z132" s="22">
        <f t="shared" si="414"/>
        <v>2</v>
      </c>
      <c r="AA132" s="22">
        <f t="shared" si="414"/>
        <v>2</v>
      </c>
      <c r="AB132" s="104">
        <f t="shared" si="275"/>
        <v>13.333333333333334</v>
      </c>
      <c r="AC132" s="104">
        <f t="shared" si="276"/>
        <v>13.333333333333334</v>
      </c>
    </row>
    <row r="133" spans="1:29" ht="33">
      <c r="A133" s="27" t="s">
        <v>549</v>
      </c>
      <c r="B133" s="21" t="s">
        <v>50</v>
      </c>
      <c r="C133" s="21" t="s">
        <v>73</v>
      </c>
      <c r="D133" s="23" t="s">
        <v>570</v>
      </c>
      <c r="E133" s="21" t="s">
        <v>80</v>
      </c>
      <c r="F133" s="22">
        <f t="shared" si="407"/>
        <v>15</v>
      </c>
      <c r="G133" s="22">
        <f t="shared" si="407"/>
        <v>15</v>
      </c>
      <c r="H133" s="15">
        <f>H134</f>
        <v>0</v>
      </c>
      <c r="I133" s="15">
        <f t="shared" si="408"/>
        <v>0</v>
      </c>
      <c r="J133" s="15">
        <f t="shared" si="408"/>
        <v>0</v>
      </c>
      <c r="K133" s="15">
        <f t="shared" si="408"/>
        <v>0</v>
      </c>
      <c r="L133" s="22">
        <f t="shared" si="408"/>
        <v>15</v>
      </c>
      <c r="M133" s="22">
        <f t="shared" si="408"/>
        <v>15</v>
      </c>
      <c r="N133" s="15">
        <f>N134</f>
        <v>0</v>
      </c>
      <c r="O133" s="15">
        <f t="shared" si="409"/>
        <v>0</v>
      </c>
      <c r="P133" s="15">
        <f t="shared" si="410"/>
        <v>0</v>
      </c>
      <c r="Q133" s="15">
        <f t="shared" si="411"/>
        <v>0</v>
      </c>
      <c r="R133" s="22">
        <f t="shared" si="412"/>
        <v>15</v>
      </c>
      <c r="S133" s="22">
        <f t="shared" si="413"/>
        <v>15</v>
      </c>
      <c r="T133" s="15">
        <f>T134</f>
        <v>0</v>
      </c>
      <c r="U133" s="15">
        <f t="shared" si="414"/>
        <v>0</v>
      </c>
      <c r="V133" s="15">
        <f t="shared" si="414"/>
        <v>0</v>
      </c>
      <c r="W133" s="15">
        <f t="shared" si="414"/>
        <v>0</v>
      </c>
      <c r="X133" s="22">
        <f t="shared" si="414"/>
        <v>15</v>
      </c>
      <c r="Y133" s="22">
        <f t="shared" si="414"/>
        <v>15</v>
      </c>
      <c r="Z133" s="22">
        <f t="shared" si="414"/>
        <v>2</v>
      </c>
      <c r="AA133" s="22">
        <f t="shared" si="414"/>
        <v>2</v>
      </c>
      <c r="AB133" s="104">
        <f t="shared" si="275"/>
        <v>13.333333333333334</v>
      </c>
      <c r="AC133" s="104">
        <f t="shared" si="276"/>
        <v>13.333333333333334</v>
      </c>
    </row>
    <row r="134" spans="1:29" ht="32.25" customHeight="1">
      <c r="A134" s="27" t="s">
        <v>167</v>
      </c>
      <c r="B134" s="21" t="s">
        <v>50</v>
      </c>
      <c r="C134" s="21" t="s">
        <v>73</v>
      </c>
      <c r="D134" s="23" t="s">
        <v>570</v>
      </c>
      <c r="E134" s="21" t="s">
        <v>166</v>
      </c>
      <c r="F134" s="22">
        <v>15</v>
      </c>
      <c r="G134" s="22">
        <v>15</v>
      </c>
      <c r="H134" s="15"/>
      <c r="I134" s="15"/>
      <c r="J134" s="15"/>
      <c r="K134" s="15"/>
      <c r="L134" s="22">
        <f>F134+H134+I134+J134+K134</f>
        <v>15</v>
      </c>
      <c r="M134" s="22">
        <f>G134+K134</f>
        <v>15</v>
      </c>
      <c r="N134" s="15"/>
      <c r="O134" s="15"/>
      <c r="P134" s="15"/>
      <c r="Q134" s="15"/>
      <c r="R134" s="22">
        <f>L134+N134+O134+P134+Q134</f>
        <v>15</v>
      </c>
      <c r="S134" s="22">
        <f>M134+Q134</f>
        <v>15</v>
      </c>
      <c r="T134" s="15"/>
      <c r="U134" s="15"/>
      <c r="V134" s="15"/>
      <c r="W134" s="15"/>
      <c r="X134" s="22">
        <f>R134+T134+U134+V134+W134</f>
        <v>15</v>
      </c>
      <c r="Y134" s="22">
        <f>S134+W134</f>
        <v>15</v>
      </c>
      <c r="Z134" s="22">
        <v>2</v>
      </c>
      <c r="AA134" s="22">
        <v>2</v>
      </c>
      <c r="AB134" s="104">
        <f t="shared" si="275"/>
        <v>13.333333333333334</v>
      </c>
      <c r="AC134" s="104">
        <f t="shared" si="276"/>
        <v>13.333333333333334</v>
      </c>
    </row>
    <row r="135" spans="1:29" ht="16.5" hidden="1">
      <c r="A135" s="27" t="s">
        <v>607</v>
      </c>
      <c r="B135" s="21" t="s">
        <v>50</v>
      </c>
      <c r="C135" s="21" t="s">
        <v>73</v>
      </c>
      <c r="D135" s="23" t="s">
        <v>605</v>
      </c>
      <c r="E135" s="21"/>
      <c r="F135" s="22">
        <f t="shared" ref="F135:G137" si="415">F136</f>
        <v>0</v>
      </c>
      <c r="G135" s="22">
        <f t="shared" si="415"/>
        <v>0</v>
      </c>
      <c r="H135" s="15"/>
      <c r="I135" s="15"/>
      <c r="J135" s="15"/>
      <c r="K135" s="15"/>
      <c r="L135" s="22">
        <f t="shared" ref="L135:M137" si="416">L136</f>
        <v>0</v>
      </c>
      <c r="M135" s="22">
        <f t="shared" si="416"/>
        <v>0</v>
      </c>
      <c r="N135" s="15"/>
      <c r="O135" s="15"/>
      <c r="P135" s="15"/>
      <c r="Q135" s="15"/>
      <c r="R135" s="22">
        <f t="shared" ref="R135:S137" si="417">R136</f>
        <v>0</v>
      </c>
      <c r="S135" s="22">
        <f t="shared" si="417"/>
        <v>0</v>
      </c>
      <c r="T135" s="15"/>
      <c r="U135" s="15"/>
      <c r="V135" s="15"/>
      <c r="W135" s="15"/>
      <c r="X135" s="22">
        <f t="shared" ref="X135:Y137" si="418">X136</f>
        <v>0</v>
      </c>
      <c r="Y135" s="22">
        <f t="shared" si="418"/>
        <v>0</v>
      </c>
      <c r="Z135" s="22"/>
      <c r="AA135" s="22"/>
      <c r="AB135" s="104" t="e">
        <f t="shared" si="275"/>
        <v>#DIV/0!</v>
      </c>
      <c r="AC135" s="104" t="e">
        <f t="shared" si="276"/>
        <v>#DIV/0!</v>
      </c>
    </row>
    <row r="136" spans="1:29" ht="49.5" hidden="1">
      <c r="A136" s="27" t="s">
        <v>608</v>
      </c>
      <c r="B136" s="21" t="s">
        <v>50</v>
      </c>
      <c r="C136" s="21" t="s">
        <v>73</v>
      </c>
      <c r="D136" s="23" t="s">
        <v>606</v>
      </c>
      <c r="E136" s="21"/>
      <c r="F136" s="22">
        <f t="shared" si="415"/>
        <v>0</v>
      </c>
      <c r="G136" s="22">
        <f t="shared" si="415"/>
        <v>0</v>
      </c>
      <c r="H136" s="15"/>
      <c r="I136" s="15"/>
      <c r="J136" s="15"/>
      <c r="K136" s="15"/>
      <c r="L136" s="22">
        <f t="shared" si="416"/>
        <v>0</v>
      </c>
      <c r="M136" s="22">
        <f t="shared" si="416"/>
        <v>0</v>
      </c>
      <c r="N136" s="15"/>
      <c r="O136" s="15"/>
      <c r="P136" s="15"/>
      <c r="Q136" s="15"/>
      <c r="R136" s="22">
        <f t="shared" si="417"/>
        <v>0</v>
      </c>
      <c r="S136" s="22">
        <f t="shared" si="417"/>
        <v>0</v>
      </c>
      <c r="T136" s="15"/>
      <c r="U136" s="15"/>
      <c r="V136" s="15"/>
      <c r="W136" s="15"/>
      <c r="X136" s="22">
        <f t="shared" si="418"/>
        <v>0</v>
      </c>
      <c r="Y136" s="22">
        <f t="shared" si="418"/>
        <v>0</v>
      </c>
      <c r="Z136" s="22"/>
      <c r="AA136" s="22"/>
      <c r="AB136" s="104" t="e">
        <f t="shared" si="275"/>
        <v>#DIV/0!</v>
      </c>
      <c r="AC136" s="104" t="e">
        <f t="shared" si="276"/>
        <v>#DIV/0!</v>
      </c>
    </row>
    <row r="137" spans="1:29" ht="33.75" hidden="1" customHeight="1">
      <c r="A137" s="27" t="s">
        <v>83</v>
      </c>
      <c r="B137" s="21" t="s">
        <v>50</v>
      </c>
      <c r="C137" s="21" t="s">
        <v>73</v>
      </c>
      <c r="D137" s="23" t="s">
        <v>606</v>
      </c>
      <c r="E137" s="21" t="s">
        <v>84</v>
      </c>
      <c r="F137" s="22">
        <f t="shared" si="415"/>
        <v>0</v>
      </c>
      <c r="G137" s="22">
        <f t="shared" si="415"/>
        <v>0</v>
      </c>
      <c r="H137" s="15"/>
      <c r="I137" s="15"/>
      <c r="J137" s="15"/>
      <c r="K137" s="15"/>
      <c r="L137" s="22">
        <f t="shared" si="416"/>
        <v>0</v>
      </c>
      <c r="M137" s="22">
        <f t="shared" si="416"/>
        <v>0</v>
      </c>
      <c r="N137" s="15"/>
      <c r="O137" s="15"/>
      <c r="P137" s="15"/>
      <c r="Q137" s="15"/>
      <c r="R137" s="22">
        <f t="shared" si="417"/>
        <v>0</v>
      </c>
      <c r="S137" s="22">
        <f t="shared" si="417"/>
        <v>0</v>
      </c>
      <c r="T137" s="15"/>
      <c r="U137" s="15"/>
      <c r="V137" s="15"/>
      <c r="W137" s="15"/>
      <c r="X137" s="22">
        <f t="shared" si="418"/>
        <v>0</v>
      </c>
      <c r="Y137" s="22">
        <f t="shared" si="418"/>
        <v>0</v>
      </c>
      <c r="Z137" s="22"/>
      <c r="AA137" s="22"/>
      <c r="AB137" s="104" t="e">
        <f t="shared" si="275"/>
        <v>#DIV/0!</v>
      </c>
      <c r="AC137" s="104" t="e">
        <f t="shared" si="276"/>
        <v>#DIV/0!</v>
      </c>
    </row>
    <row r="138" spans="1:29" ht="16.5" hidden="1">
      <c r="A138" s="27" t="s">
        <v>186</v>
      </c>
      <c r="B138" s="21" t="s">
        <v>50</v>
      </c>
      <c r="C138" s="21" t="s">
        <v>73</v>
      </c>
      <c r="D138" s="23" t="s">
        <v>606</v>
      </c>
      <c r="E138" s="21" t="s">
        <v>185</v>
      </c>
      <c r="F138" s="22"/>
      <c r="G138" s="22"/>
      <c r="H138" s="15"/>
      <c r="I138" s="15"/>
      <c r="J138" s="15"/>
      <c r="K138" s="15"/>
      <c r="L138" s="22"/>
      <c r="M138" s="22"/>
      <c r="N138" s="15"/>
      <c r="O138" s="15"/>
      <c r="P138" s="15"/>
      <c r="Q138" s="15"/>
      <c r="R138" s="22"/>
      <c r="S138" s="22"/>
      <c r="T138" s="15"/>
      <c r="U138" s="15"/>
      <c r="V138" s="15"/>
      <c r="W138" s="15"/>
      <c r="X138" s="22"/>
      <c r="Y138" s="22"/>
      <c r="Z138" s="22"/>
      <c r="AA138" s="22"/>
      <c r="AB138" s="104" t="e">
        <f t="shared" si="275"/>
        <v>#DIV/0!</v>
      </c>
      <c r="AC138" s="104" t="e">
        <f t="shared" si="276"/>
        <v>#DIV/0!</v>
      </c>
    </row>
    <row r="139" spans="1:29" ht="16.5">
      <c r="A139" s="27" t="s">
        <v>565</v>
      </c>
      <c r="B139" s="21" t="s">
        <v>50</v>
      </c>
      <c r="C139" s="21" t="s">
        <v>73</v>
      </c>
      <c r="D139" s="23" t="s">
        <v>689</v>
      </c>
      <c r="E139" s="21"/>
      <c r="F139" s="22"/>
      <c r="G139" s="22"/>
      <c r="H139" s="15"/>
      <c r="I139" s="15"/>
      <c r="J139" s="15"/>
      <c r="K139" s="15"/>
      <c r="L139" s="22"/>
      <c r="M139" s="22"/>
      <c r="N139" s="22">
        <f>N140</f>
        <v>0</v>
      </c>
      <c r="O139" s="22">
        <f t="shared" ref="O139:AA140" si="419">O140</f>
        <v>0</v>
      </c>
      <c r="P139" s="22">
        <f t="shared" si="419"/>
        <v>0</v>
      </c>
      <c r="Q139" s="22">
        <f t="shared" si="419"/>
        <v>15</v>
      </c>
      <c r="R139" s="22">
        <f t="shared" si="419"/>
        <v>15</v>
      </c>
      <c r="S139" s="22">
        <f t="shared" si="419"/>
        <v>15</v>
      </c>
      <c r="T139" s="22">
        <f>T140</f>
        <v>0</v>
      </c>
      <c r="U139" s="22">
        <f t="shared" si="419"/>
        <v>0</v>
      </c>
      <c r="V139" s="22">
        <f t="shared" si="419"/>
        <v>0</v>
      </c>
      <c r="W139" s="22">
        <f t="shared" si="419"/>
        <v>0</v>
      </c>
      <c r="X139" s="22">
        <f t="shared" si="419"/>
        <v>15</v>
      </c>
      <c r="Y139" s="22">
        <f t="shared" si="419"/>
        <v>15</v>
      </c>
      <c r="Z139" s="22">
        <f t="shared" si="419"/>
        <v>1</v>
      </c>
      <c r="AA139" s="22">
        <f t="shared" si="419"/>
        <v>1</v>
      </c>
      <c r="AB139" s="104">
        <f t="shared" si="275"/>
        <v>6.666666666666667</v>
      </c>
      <c r="AC139" s="104">
        <f t="shared" si="276"/>
        <v>6.666666666666667</v>
      </c>
    </row>
    <row r="140" spans="1:29" ht="33">
      <c r="A140" s="27" t="s">
        <v>549</v>
      </c>
      <c r="B140" s="21" t="s">
        <v>50</v>
      </c>
      <c r="C140" s="21" t="s">
        <v>73</v>
      </c>
      <c r="D140" s="23" t="s">
        <v>689</v>
      </c>
      <c r="E140" s="21" t="s">
        <v>80</v>
      </c>
      <c r="F140" s="22"/>
      <c r="G140" s="22"/>
      <c r="H140" s="15"/>
      <c r="I140" s="15"/>
      <c r="J140" s="15"/>
      <c r="K140" s="15"/>
      <c r="L140" s="22"/>
      <c r="M140" s="22"/>
      <c r="N140" s="22">
        <f>N141</f>
        <v>0</v>
      </c>
      <c r="O140" s="22">
        <f t="shared" si="419"/>
        <v>0</v>
      </c>
      <c r="P140" s="22">
        <f t="shared" si="419"/>
        <v>0</v>
      </c>
      <c r="Q140" s="22">
        <f t="shared" si="419"/>
        <v>15</v>
      </c>
      <c r="R140" s="22">
        <f t="shared" si="419"/>
        <v>15</v>
      </c>
      <c r="S140" s="22">
        <f t="shared" si="419"/>
        <v>15</v>
      </c>
      <c r="T140" s="22">
        <f>T141</f>
        <v>0</v>
      </c>
      <c r="U140" s="22">
        <f t="shared" si="419"/>
        <v>0</v>
      </c>
      <c r="V140" s="22">
        <f t="shared" si="419"/>
        <v>0</v>
      </c>
      <c r="W140" s="22">
        <f t="shared" si="419"/>
        <v>0</v>
      </c>
      <c r="X140" s="22">
        <f t="shared" si="419"/>
        <v>15</v>
      </c>
      <c r="Y140" s="22">
        <f t="shared" si="419"/>
        <v>15</v>
      </c>
      <c r="Z140" s="22">
        <f t="shared" si="419"/>
        <v>1</v>
      </c>
      <c r="AA140" s="22">
        <f t="shared" si="419"/>
        <v>1</v>
      </c>
      <c r="AB140" s="104">
        <f t="shared" si="275"/>
        <v>6.666666666666667</v>
      </c>
      <c r="AC140" s="104">
        <f t="shared" si="276"/>
        <v>6.666666666666667</v>
      </c>
    </row>
    <row r="141" spans="1:29" ht="49.5">
      <c r="A141" s="27" t="s">
        <v>167</v>
      </c>
      <c r="B141" s="21" t="s">
        <v>50</v>
      </c>
      <c r="C141" s="21" t="s">
        <v>73</v>
      </c>
      <c r="D141" s="23" t="s">
        <v>689</v>
      </c>
      <c r="E141" s="21" t="s">
        <v>166</v>
      </c>
      <c r="F141" s="22"/>
      <c r="G141" s="22"/>
      <c r="H141" s="15"/>
      <c r="I141" s="15"/>
      <c r="J141" s="15"/>
      <c r="K141" s="15"/>
      <c r="L141" s="22"/>
      <c r="M141" s="22"/>
      <c r="N141" s="22"/>
      <c r="O141" s="22"/>
      <c r="P141" s="22"/>
      <c r="Q141" s="22">
        <v>15</v>
      </c>
      <c r="R141" s="22">
        <f>L141+N141+O141+P141+Q141</f>
        <v>15</v>
      </c>
      <c r="S141" s="22">
        <f>M141+Q141</f>
        <v>15</v>
      </c>
      <c r="T141" s="22"/>
      <c r="U141" s="22"/>
      <c r="V141" s="22"/>
      <c r="W141" s="22"/>
      <c r="X141" s="22">
        <f>R141+T141+U141+V141+W141</f>
        <v>15</v>
      </c>
      <c r="Y141" s="22">
        <f>S141+W141</f>
        <v>15</v>
      </c>
      <c r="Z141" s="22">
        <v>1</v>
      </c>
      <c r="AA141" s="22">
        <v>1</v>
      </c>
      <c r="AB141" s="104">
        <f t="shared" si="275"/>
        <v>6.666666666666667</v>
      </c>
      <c r="AC141" s="104">
        <f t="shared" si="276"/>
        <v>6.666666666666667</v>
      </c>
    </row>
    <row r="142" spans="1:29" ht="49.5">
      <c r="A142" s="27" t="s">
        <v>451</v>
      </c>
      <c r="B142" s="62" t="s">
        <v>50</v>
      </c>
      <c r="C142" s="62" t="s">
        <v>73</v>
      </c>
      <c r="D142" s="62" t="s">
        <v>246</v>
      </c>
      <c r="E142" s="62"/>
      <c r="F142" s="22">
        <f t="shared" ref="F142:G145" si="420">F143</f>
        <v>91</v>
      </c>
      <c r="G142" s="22">
        <f t="shared" si="420"/>
        <v>0</v>
      </c>
      <c r="H142" s="15">
        <f>H143</f>
        <v>0</v>
      </c>
      <c r="I142" s="15">
        <f t="shared" ref="I142:M145" si="421">I143</f>
        <v>0</v>
      </c>
      <c r="J142" s="15">
        <f t="shared" si="421"/>
        <v>0</v>
      </c>
      <c r="K142" s="15">
        <f t="shared" si="421"/>
        <v>0</v>
      </c>
      <c r="L142" s="22">
        <f t="shared" si="421"/>
        <v>91</v>
      </c>
      <c r="M142" s="22">
        <f t="shared" si="421"/>
        <v>0</v>
      </c>
      <c r="N142" s="15">
        <f>N143</f>
        <v>0</v>
      </c>
      <c r="O142" s="15">
        <f t="shared" ref="O142:O145" si="422">O143</f>
        <v>0</v>
      </c>
      <c r="P142" s="15">
        <f t="shared" ref="P142:P145" si="423">P143</f>
        <v>0</v>
      </c>
      <c r="Q142" s="15">
        <f t="shared" ref="Q142:Q145" si="424">Q143</f>
        <v>0</v>
      </c>
      <c r="R142" s="22">
        <f t="shared" ref="R142:R145" si="425">R143</f>
        <v>91</v>
      </c>
      <c r="S142" s="22">
        <f t="shared" ref="S142:S145" si="426">S143</f>
        <v>0</v>
      </c>
      <c r="T142" s="15">
        <f>T143</f>
        <v>0</v>
      </c>
      <c r="U142" s="15">
        <f t="shared" ref="U142:AA145" si="427">U143</f>
        <v>0</v>
      </c>
      <c r="V142" s="15">
        <f t="shared" si="427"/>
        <v>0</v>
      </c>
      <c r="W142" s="15">
        <f t="shared" si="427"/>
        <v>0</v>
      </c>
      <c r="X142" s="22">
        <f t="shared" si="427"/>
        <v>91</v>
      </c>
      <c r="Y142" s="22">
        <f t="shared" si="427"/>
        <v>0</v>
      </c>
      <c r="Z142" s="22">
        <f t="shared" si="427"/>
        <v>0</v>
      </c>
      <c r="AA142" s="22">
        <f t="shared" si="427"/>
        <v>0</v>
      </c>
      <c r="AB142" s="104">
        <f t="shared" si="275"/>
        <v>0</v>
      </c>
      <c r="AC142" s="104"/>
    </row>
    <row r="143" spans="1:29" ht="21.75" customHeight="1">
      <c r="A143" s="27" t="s">
        <v>78</v>
      </c>
      <c r="B143" s="62" t="s">
        <v>50</v>
      </c>
      <c r="C143" s="62" t="s">
        <v>73</v>
      </c>
      <c r="D143" s="62" t="s">
        <v>247</v>
      </c>
      <c r="E143" s="62"/>
      <c r="F143" s="22">
        <f t="shared" si="420"/>
        <v>91</v>
      </c>
      <c r="G143" s="22">
        <f t="shared" si="420"/>
        <v>0</v>
      </c>
      <c r="H143" s="15">
        <f>H144</f>
        <v>0</v>
      </c>
      <c r="I143" s="15">
        <f t="shared" si="421"/>
        <v>0</v>
      </c>
      <c r="J143" s="15">
        <f t="shared" si="421"/>
        <v>0</v>
      </c>
      <c r="K143" s="15">
        <f t="shared" si="421"/>
        <v>0</v>
      </c>
      <c r="L143" s="22">
        <f t="shared" si="421"/>
        <v>91</v>
      </c>
      <c r="M143" s="22">
        <f t="shared" si="421"/>
        <v>0</v>
      </c>
      <c r="N143" s="15">
        <f>N144</f>
        <v>0</v>
      </c>
      <c r="O143" s="15">
        <f t="shared" si="422"/>
        <v>0</v>
      </c>
      <c r="P143" s="15">
        <f t="shared" si="423"/>
        <v>0</v>
      </c>
      <c r="Q143" s="15">
        <f t="shared" si="424"/>
        <v>0</v>
      </c>
      <c r="R143" s="22">
        <f t="shared" si="425"/>
        <v>91</v>
      </c>
      <c r="S143" s="22">
        <f t="shared" si="426"/>
        <v>0</v>
      </c>
      <c r="T143" s="15">
        <f>T144</f>
        <v>0</v>
      </c>
      <c r="U143" s="15">
        <f t="shared" si="427"/>
        <v>0</v>
      </c>
      <c r="V143" s="15">
        <f t="shared" si="427"/>
        <v>0</v>
      </c>
      <c r="W143" s="15">
        <f t="shared" si="427"/>
        <v>0</v>
      </c>
      <c r="X143" s="22">
        <f t="shared" si="427"/>
        <v>91</v>
      </c>
      <c r="Y143" s="22">
        <f t="shared" si="427"/>
        <v>0</v>
      </c>
      <c r="Z143" s="22">
        <f t="shared" si="427"/>
        <v>0</v>
      </c>
      <c r="AA143" s="22">
        <f t="shared" si="427"/>
        <v>0</v>
      </c>
      <c r="AB143" s="104">
        <f t="shared" si="275"/>
        <v>0</v>
      </c>
      <c r="AC143" s="104"/>
    </row>
    <row r="144" spans="1:29" ht="33">
      <c r="A144" s="27" t="s">
        <v>96</v>
      </c>
      <c r="B144" s="62" t="s">
        <v>50</v>
      </c>
      <c r="C144" s="62" t="s">
        <v>73</v>
      </c>
      <c r="D144" s="62" t="s">
        <v>248</v>
      </c>
      <c r="E144" s="62"/>
      <c r="F144" s="22">
        <f t="shared" si="420"/>
        <v>91</v>
      </c>
      <c r="G144" s="22">
        <f t="shared" si="420"/>
        <v>0</v>
      </c>
      <c r="H144" s="15">
        <f>H145</f>
        <v>0</v>
      </c>
      <c r="I144" s="15">
        <f t="shared" si="421"/>
        <v>0</v>
      </c>
      <c r="J144" s="15">
        <f t="shared" si="421"/>
        <v>0</v>
      </c>
      <c r="K144" s="15">
        <f t="shared" si="421"/>
        <v>0</v>
      </c>
      <c r="L144" s="22">
        <f t="shared" si="421"/>
        <v>91</v>
      </c>
      <c r="M144" s="22">
        <f t="shared" si="421"/>
        <v>0</v>
      </c>
      <c r="N144" s="15">
        <f>N145</f>
        <v>0</v>
      </c>
      <c r="O144" s="15">
        <f t="shared" si="422"/>
        <v>0</v>
      </c>
      <c r="P144" s="15">
        <f t="shared" si="423"/>
        <v>0</v>
      </c>
      <c r="Q144" s="15">
        <f t="shared" si="424"/>
        <v>0</v>
      </c>
      <c r="R144" s="22">
        <f t="shared" si="425"/>
        <v>91</v>
      </c>
      <c r="S144" s="22">
        <f t="shared" si="426"/>
        <v>0</v>
      </c>
      <c r="T144" s="15">
        <f>T145</f>
        <v>0</v>
      </c>
      <c r="U144" s="15">
        <f t="shared" si="427"/>
        <v>0</v>
      </c>
      <c r="V144" s="15">
        <f t="shared" si="427"/>
        <v>0</v>
      </c>
      <c r="W144" s="15">
        <f t="shared" si="427"/>
        <v>0</v>
      </c>
      <c r="X144" s="22">
        <f t="shared" si="427"/>
        <v>91</v>
      </c>
      <c r="Y144" s="22">
        <f t="shared" si="427"/>
        <v>0</v>
      </c>
      <c r="Z144" s="22">
        <f t="shared" si="427"/>
        <v>0</v>
      </c>
      <c r="AA144" s="22">
        <f t="shared" si="427"/>
        <v>0</v>
      </c>
      <c r="AB144" s="104">
        <f t="shared" ref="AB144:AB207" si="428">Z144/X144*100</f>
        <v>0</v>
      </c>
      <c r="AC144" s="104"/>
    </row>
    <row r="145" spans="1:29" ht="33">
      <c r="A145" s="27" t="s">
        <v>424</v>
      </c>
      <c r="B145" s="62" t="s">
        <v>50</v>
      </c>
      <c r="C145" s="62" t="s">
        <v>73</v>
      </c>
      <c r="D145" s="62" t="s">
        <v>248</v>
      </c>
      <c r="E145" s="62" t="s">
        <v>80</v>
      </c>
      <c r="F145" s="22">
        <f t="shared" si="420"/>
        <v>91</v>
      </c>
      <c r="G145" s="22">
        <f t="shared" si="420"/>
        <v>0</v>
      </c>
      <c r="H145" s="15">
        <f>H146</f>
        <v>0</v>
      </c>
      <c r="I145" s="15">
        <f t="shared" si="421"/>
        <v>0</v>
      </c>
      <c r="J145" s="15">
        <f t="shared" si="421"/>
        <v>0</v>
      </c>
      <c r="K145" s="15">
        <f t="shared" si="421"/>
        <v>0</v>
      </c>
      <c r="L145" s="22">
        <f t="shared" si="421"/>
        <v>91</v>
      </c>
      <c r="M145" s="22">
        <f t="shared" si="421"/>
        <v>0</v>
      </c>
      <c r="N145" s="15">
        <f>N146</f>
        <v>0</v>
      </c>
      <c r="O145" s="15">
        <f t="shared" si="422"/>
        <v>0</v>
      </c>
      <c r="P145" s="15">
        <f t="shared" si="423"/>
        <v>0</v>
      </c>
      <c r="Q145" s="15">
        <f t="shared" si="424"/>
        <v>0</v>
      </c>
      <c r="R145" s="22">
        <f t="shared" si="425"/>
        <v>91</v>
      </c>
      <c r="S145" s="22">
        <f t="shared" si="426"/>
        <v>0</v>
      </c>
      <c r="T145" s="15">
        <f>T146</f>
        <v>0</v>
      </c>
      <c r="U145" s="15">
        <f t="shared" si="427"/>
        <v>0</v>
      </c>
      <c r="V145" s="15">
        <f t="shared" si="427"/>
        <v>0</v>
      </c>
      <c r="W145" s="15">
        <f t="shared" si="427"/>
        <v>0</v>
      </c>
      <c r="X145" s="22">
        <f t="shared" si="427"/>
        <v>91</v>
      </c>
      <c r="Y145" s="22">
        <f t="shared" si="427"/>
        <v>0</v>
      </c>
      <c r="Z145" s="22">
        <f t="shared" si="427"/>
        <v>0</v>
      </c>
      <c r="AA145" s="22">
        <f t="shared" si="427"/>
        <v>0</v>
      </c>
      <c r="AB145" s="104">
        <f t="shared" si="428"/>
        <v>0</v>
      </c>
      <c r="AC145" s="104"/>
    </row>
    <row r="146" spans="1:29" ht="36" customHeight="1">
      <c r="A146" s="55" t="s">
        <v>167</v>
      </c>
      <c r="B146" s="62" t="s">
        <v>50</v>
      </c>
      <c r="C146" s="62" t="s">
        <v>73</v>
      </c>
      <c r="D146" s="62" t="s">
        <v>248</v>
      </c>
      <c r="E146" s="62" t="s">
        <v>166</v>
      </c>
      <c r="F146" s="22">
        <v>91</v>
      </c>
      <c r="G146" s="22"/>
      <c r="H146" s="15"/>
      <c r="I146" s="15"/>
      <c r="J146" s="15"/>
      <c r="K146" s="15"/>
      <c r="L146" s="22">
        <f>F146+H146+I146+J146+K146</f>
        <v>91</v>
      </c>
      <c r="M146" s="22">
        <f>G146+K146</f>
        <v>0</v>
      </c>
      <c r="N146" s="15"/>
      <c r="O146" s="15"/>
      <c r="P146" s="15"/>
      <c r="Q146" s="15"/>
      <c r="R146" s="22">
        <f>L146+N146+O146+P146+Q146</f>
        <v>91</v>
      </c>
      <c r="S146" s="22">
        <f>M146+Q146</f>
        <v>0</v>
      </c>
      <c r="T146" s="15"/>
      <c r="U146" s="15"/>
      <c r="V146" s="15"/>
      <c r="W146" s="15"/>
      <c r="X146" s="22">
        <f>R146+T146+U146+V146+W146</f>
        <v>91</v>
      </c>
      <c r="Y146" s="22">
        <f>S146+W146</f>
        <v>0</v>
      </c>
      <c r="Z146" s="22"/>
      <c r="AA146" s="22"/>
      <c r="AB146" s="104">
        <f t="shared" si="428"/>
        <v>0</v>
      </c>
      <c r="AC146" s="104"/>
    </row>
    <row r="147" spans="1:29" ht="51">
      <c r="A147" s="27" t="s">
        <v>443</v>
      </c>
      <c r="B147" s="21" t="s">
        <v>50</v>
      </c>
      <c r="C147" s="21" t="s">
        <v>73</v>
      </c>
      <c r="D147" s="52" t="s">
        <v>236</v>
      </c>
      <c r="E147" s="21"/>
      <c r="F147" s="22">
        <f t="shared" ref="F147:G147" si="429">F148+F159+F211+F175</f>
        <v>204568</v>
      </c>
      <c r="G147" s="22">
        <f t="shared" si="429"/>
        <v>3638</v>
      </c>
      <c r="H147" s="15">
        <f>H148+H159+H175+H211</f>
        <v>0</v>
      </c>
      <c r="I147" s="15">
        <f t="shared" ref="I147:M147" si="430">I148+I159+I175+I211</f>
        <v>0</v>
      </c>
      <c r="J147" s="15">
        <f t="shared" si="430"/>
        <v>0</v>
      </c>
      <c r="K147" s="15">
        <f t="shared" si="430"/>
        <v>0</v>
      </c>
      <c r="L147" s="22">
        <f t="shared" si="430"/>
        <v>204568</v>
      </c>
      <c r="M147" s="22">
        <f t="shared" si="430"/>
        <v>3638</v>
      </c>
      <c r="N147" s="15">
        <f>N148+N159+N175+N211</f>
        <v>0</v>
      </c>
      <c r="O147" s="15">
        <f t="shared" ref="O147" si="431">O148+O159+O175+O211</f>
        <v>0</v>
      </c>
      <c r="P147" s="15">
        <f t="shared" ref="P147" si="432">P148+P159+P175+P211</f>
        <v>0</v>
      </c>
      <c r="Q147" s="15">
        <f t="shared" ref="Q147" si="433">Q148+Q159+Q175+Q211</f>
        <v>-15</v>
      </c>
      <c r="R147" s="22">
        <f t="shared" ref="R147" si="434">R148+R159+R175+R211</f>
        <v>204553</v>
      </c>
      <c r="S147" s="22">
        <f t="shared" ref="S147" si="435">S148+S159+S175+S211</f>
        <v>3623</v>
      </c>
      <c r="T147" s="15">
        <f>T148+T159+T175+T211</f>
        <v>0</v>
      </c>
      <c r="U147" s="15">
        <f t="shared" ref="U147:Y147" si="436">U148+U159+U175+U211</f>
        <v>0</v>
      </c>
      <c r="V147" s="15">
        <f t="shared" si="436"/>
        <v>0</v>
      </c>
      <c r="W147" s="15">
        <f t="shared" si="436"/>
        <v>0</v>
      </c>
      <c r="X147" s="22">
        <f t="shared" si="436"/>
        <v>204553</v>
      </c>
      <c r="Y147" s="22">
        <f t="shared" si="436"/>
        <v>3623</v>
      </c>
      <c r="Z147" s="22">
        <f t="shared" ref="Z147:AA147" si="437">Z148+Z159+Z175+Z211</f>
        <v>36129</v>
      </c>
      <c r="AA147" s="22">
        <f t="shared" si="437"/>
        <v>771</v>
      </c>
      <c r="AB147" s="104">
        <f t="shared" si="428"/>
        <v>17.662415119797803</v>
      </c>
      <c r="AC147" s="104">
        <f t="shared" ref="AC147:AC207" si="438">AA147/Y147*100</f>
        <v>21.28070659674303</v>
      </c>
    </row>
    <row r="148" spans="1:29" ht="21.75" customHeight="1">
      <c r="A148" s="27" t="s">
        <v>78</v>
      </c>
      <c r="B148" s="21" t="s">
        <v>50</v>
      </c>
      <c r="C148" s="21" t="s">
        <v>73</v>
      </c>
      <c r="D148" s="52" t="s">
        <v>529</v>
      </c>
      <c r="E148" s="21"/>
      <c r="F148" s="22">
        <f t="shared" ref="F148:G148" si="439">F149+F156</f>
        <v>12212</v>
      </c>
      <c r="G148" s="22">
        <f t="shared" si="439"/>
        <v>0</v>
      </c>
      <c r="H148" s="15">
        <f>H149+H156</f>
        <v>0</v>
      </c>
      <c r="I148" s="15">
        <f t="shared" ref="I148:M148" si="440">I149+I156</f>
        <v>0</v>
      </c>
      <c r="J148" s="15">
        <f t="shared" si="440"/>
        <v>0</v>
      </c>
      <c r="K148" s="15">
        <f t="shared" si="440"/>
        <v>0</v>
      </c>
      <c r="L148" s="22">
        <f t="shared" si="440"/>
        <v>12212</v>
      </c>
      <c r="M148" s="22">
        <f t="shared" si="440"/>
        <v>0</v>
      </c>
      <c r="N148" s="15">
        <f>N149+N156</f>
        <v>0</v>
      </c>
      <c r="O148" s="15">
        <f t="shared" ref="O148" si="441">O149+O156</f>
        <v>0</v>
      </c>
      <c r="P148" s="15">
        <f t="shared" ref="P148" si="442">P149+P156</f>
        <v>0</v>
      </c>
      <c r="Q148" s="15">
        <f t="shared" ref="Q148" si="443">Q149+Q156</f>
        <v>0</v>
      </c>
      <c r="R148" s="22">
        <f t="shared" ref="R148" si="444">R149+R156</f>
        <v>12212</v>
      </c>
      <c r="S148" s="22">
        <f t="shared" ref="S148" si="445">S149+S156</f>
        <v>0</v>
      </c>
      <c r="T148" s="15">
        <f>T149+T156</f>
        <v>0</v>
      </c>
      <c r="U148" s="15">
        <f t="shared" ref="U148:Y148" si="446">U149+U156</f>
        <v>0</v>
      </c>
      <c r="V148" s="15">
        <f t="shared" si="446"/>
        <v>0</v>
      </c>
      <c r="W148" s="15">
        <f t="shared" si="446"/>
        <v>0</v>
      </c>
      <c r="X148" s="22">
        <f t="shared" si="446"/>
        <v>12212</v>
      </c>
      <c r="Y148" s="22">
        <f t="shared" si="446"/>
        <v>0</v>
      </c>
      <c r="Z148" s="22">
        <f t="shared" ref="Z148:AA148" si="447">Z149+Z156</f>
        <v>1420</v>
      </c>
      <c r="AA148" s="22">
        <f t="shared" si="447"/>
        <v>0</v>
      </c>
      <c r="AB148" s="104">
        <f t="shared" si="428"/>
        <v>11.627906976744185</v>
      </c>
      <c r="AC148" s="104"/>
    </row>
    <row r="149" spans="1:29" ht="33">
      <c r="A149" s="27" t="s">
        <v>96</v>
      </c>
      <c r="B149" s="21" t="s">
        <v>50</v>
      </c>
      <c r="C149" s="21" t="s">
        <v>73</v>
      </c>
      <c r="D149" s="52" t="s">
        <v>530</v>
      </c>
      <c r="E149" s="21"/>
      <c r="F149" s="22">
        <f t="shared" ref="F149:G149" si="448">F150+F152+F154</f>
        <v>9153</v>
      </c>
      <c r="G149" s="22">
        <f t="shared" si="448"/>
        <v>0</v>
      </c>
      <c r="H149" s="15">
        <f>H150+H152+H154</f>
        <v>0</v>
      </c>
      <c r="I149" s="15">
        <f t="shared" ref="I149:M149" si="449">I150+I152+I154</f>
        <v>0</v>
      </c>
      <c r="J149" s="15">
        <f t="shared" si="449"/>
        <v>0</v>
      </c>
      <c r="K149" s="15">
        <f t="shared" si="449"/>
        <v>0</v>
      </c>
      <c r="L149" s="22">
        <f t="shared" si="449"/>
        <v>9153</v>
      </c>
      <c r="M149" s="22">
        <f t="shared" si="449"/>
        <v>0</v>
      </c>
      <c r="N149" s="15">
        <f>N150+N152+N154</f>
        <v>0</v>
      </c>
      <c r="O149" s="15">
        <f t="shared" ref="O149" si="450">O150+O152+O154</f>
        <v>0</v>
      </c>
      <c r="P149" s="15">
        <f t="shared" ref="P149" si="451">P150+P152+P154</f>
        <v>0</v>
      </c>
      <c r="Q149" s="15">
        <f t="shared" ref="Q149" si="452">Q150+Q152+Q154</f>
        <v>0</v>
      </c>
      <c r="R149" s="22">
        <f t="shared" ref="R149" si="453">R150+R152+R154</f>
        <v>9153</v>
      </c>
      <c r="S149" s="22">
        <f t="shared" ref="S149" si="454">S150+S152+S154</f>
        <v>0</v>
      </c>
      <c r="T149" s="15">
        <f>T150+T152+T154</f>
        <v>0</v>
      </c>
      <c r="U149" s="15">
        <f t="shared" ref="U149:Y149" si="455">U150+U152+U154</f>
        <v>0</v>
      </c>
      <c r="V149" s="15">
        <f t="shared" si="455"/>
        <v>0</v>
      </c>
      <c r="W149" s="15">
        <f t="shared" si="455"/>
        <v>0</v>
      </c>
      <c r="X149" s="22">
        <f t="shared" si="455"/>
        <v>9153</v>
      </c>
      <c r="Y149" s="22">
        <f t="shared" si="455"/>
        <v>0</v>
      </c>
      <c r="Z149" s="22">
        <f t="shared" ref="Z149:AA149" si="456">Z150+Z152+Z154</f>
        <v>1361</v>
      </c>
      <c r="AA149" s="22">
        <f t="shared" si="456"/>
        <v>0</v>
      </c>
      <c r="AB149" s="104">
        <f t="shared" si="428"/>
        <v>14.86944171309953</v>
      </c>
      <c r="AC149" s="104"/>
    </row>
    <row r="150" spans="1:29" ht="33">
      <c r="A150" s="27" t="s">
        <v>424</v>
      </c>
      <c r="B150" s="21" t="s">
        <v>50</v>
      </c>
      <c r="C150" s="21" t="s">
        <v>73</v>
      </c>
      <c r="D150" s="52" t="s">
        <v>530</v>
      </c>
      <c r="E150" s="21" t="s">
        <v>80</v>
      </c>
      <c r="F150" s="22">
        <f t="shared" ref="F150:G150" si="457">F151</f>
        <v>3371</v>
      </c>
      <c r="G150" s="22">
        <f t="shared" si="457"/>
        <v>0</v>
      </c>
      <c r="H150" s="15">
        <f>H151</f>
        <v>0</v>
      </c>
      <c r="I150" s="15">
        <f t="shared" ref="I150:M150" si="458">I151</f>
        <v>0</v>
      </c>
      <c r="J150" s="15">
        <f t="shared" si="458"/>
        <v>0</v>
      </c>
      <c r="K150" s="15">
        <f t="shared" si="458"/>
        <v>0</v>
      </c>
      <c r="L150" s="22">
        <f t="shared" si="458"/>
        <v>3371</v>
      </c>
      <c r="M150" s="22">
        <f t="shared" si="458"/>
        <v>0</v>
      </c>
      <c r="N150" s="15">
        <f>N151</f>
        <v>0</v>
      </c>
      <c r="O150" s="15">
        <f t="shared" ref="O150" si="459">O151</f>
        <v>0</v>
      </c>
      <c r="P150" s="15">
        <f t="shared" ref="P150" si="460">P151</f>
        <v>0</v>
      </c>
      <c r="Q150" s="15">
        <f t="shared" ref="Q150" si="461">Q151</f>
        <v>0</v>
      </c>
      <c r="R150" s="22">
        <f t="shared" ref="R150" si="462">R151</f>
        <v>3371</v>
      </c>
      <c r="S150" s="22">
        <f t="shared" ref="S150" si="463">S151</f>
        <v>0</v>
      </c>
      <c r="T150" s="15">
        <f>T151</f>
        <v>0</v>
      </c>
      <c r="U150" s="15">
        <f t="shared" ref="U150:AA150" si="464">U151</f>
        <v>0</v>
      </c>
      <c r="V150" s="15">
        <f t="shared" si="464"/>
        <v>0</v>
      </c>
      <c r="W150" s="15">
        <f t="shared" si="464"/>
        <v>0</v>
      </c>
      <c r="X150" s="22">
        <f t="shared" si="464"/>
        <v>3371</v>
      </c>
      <c r="Y150" s="22">
        <f t="shared" si="464"/>
        <v>0</v>
      </c>
      <c r="Z150" s="22">
        <f t="shared" si="464"/>
        <v>299</v>
      </c>
      <c r="AA150" s="22">
        <f t="shared" si="464"/>
        <v>0</v>
      </c>
      <c r="AB150" s="104">
        <f t="shared" si="428"/>
        <v>8.869771581133195</v>
      </c>
      <c r="AC150" s="104"/>
    </row>
    <row r="151" spans="1:29" ht="34.5" customHeight="1">
      <c r="A151" s="55" t="s">
        <v>167</v>
      </c>
      <c r="B151" s="21" t="s">
        <v>50</v>
      </c>
      <c r="C151" s="21" t="s">
        <v>73</v>
      </c>
      <c r="D151" s="52" t="s">
        <v>530</v>
      </c>
      <c r="E151" s="21" t="s">
        <v>166</v>
      </c>
      <c r="F151" s="22">
        <f>203+1151+1017+1000</f>
        <v>3371</v>
      </c>
      <c r="G151" s="22"/>
      <c r="H151" s="15"/>
      <c r="I151" s="15"/>
      <c r="J151" s="15"/>
      <c r="K151" s="15"/>
      <c r="L151" s="22">
        <f>F151+H151+I151+J151+K151</f>
        <v>3371</v>
      </c>
      <c r="M151" s="22">
        <f>G151+K151</f>
        <v>0</v>
      </c>
      <c r="N151" s="15"/>
      <c r="O151" s="15"/>
      <c r="P151" s="15"/>
      <c r="Q151" s="15"/>
      <c r="R151" s="22">
        <f>L151+N151+O151+P151+Q151</f>
        <v>3371</v>
      </c>
      <c r="S151" s="22">
        <f>M151+Q151</f>
        <v>0</v>
      </c>
      <c r="T151" s="15"/>
      <c r="U151" s="15"/>
      <c r="V151" s="15"/>
      <c r="W151" s="15"/>
      <c r="X151" s="22">
        <f>R151+T151+U151+V151+W151</f>
        <v>3371</v>
      </c>
      <c r="Y151" s="22">
        <f>S151+W151</f>
        <v>0</v>
      </c>
      <c r="Z151" s="22">
        <v>299</v>
      </c>
      <c r="AA151" s="22"/>
      <c r="AB151" s="104">
        <f t="shared" si="428"/>
        <v>8.869771581133195</v>
      </c>
      <c r="AC151" s="104"/>
    </row>
    <row r="152" spans="1:29" ht="18.75" customHeight="1">
      <c r="A152" s="55" t="s">
        <v>102</v>
      </c>
      <c r="B152" s="21" t="s">
        <v>50</v>
      </c>
      <c r="C152" s="21" t="s">
        <v>73</v>
      </c>
      <c r="D152" s="52" t="s">
        <v>530</v>
      </c>
      <c r="E152" s="21" t="s">
        <v>91</v>
      </c>
      <c r="F152" s="22">
        <f t="shared" ref="F152:G152" si="465">F153</f>
        <v>95</v>
      </c>
      <c r="G152" s="22">
        <f t="shared" si="465"/>
        <v>0</v>
      </c>
      <c r="H152" s="15">
        <f>H153</f>
        <v>0</v>
      </c>
      <c r="I152" s="15">
        <f t="shared" ref="I152:M152" si="466">I153</f>
        <v>0</v>
      </c>
      <c r="J152" s="15">
        <f t="shared" si="466"/>
        <v>0</v>
      </c>
      <c r="K152" s="15">
        <f t="shared" si="466"/>
        <v>0</v>
      </c>
      <c r="L152" s="22">
        <f t="shared" si="466"/>
        <v>95</v>
      </c>
      <c r="M152" s="22">
        <f t="shared" si="466"/>
        <v>0</v>
      </c>
      <c r="N152" s="15">
        <f>N153</f>
        <v>0</v>
      </c>
      <c r="O152" s="15">
        <f t="shared" ref="O152" si="467">O153</f>
        <v>0</v>
      </c>
      <c r="P152" s="15">
        <f t="shared" ref="P152" si="468">P153</f>
        <v>0</v>
      </c>
      <c r="Q152" s="15">
        <f t="shared" ref="Q152" si="469">Q153</f>
        <v>0</v>
      </c>
      <c r="R152" s="22">
        <f t="shared" ref="R152" si="470">R153</f>
        <v>95</v>
      </c>
      <c r="S152" s="22">
        <f t="shared" ref="S152" si="471">S153</f>
        <v>0</v>
      </c>
      <c r="T152" s="15">
        <f>T153</f>
        <v>0</v>
      </c>
      <c r="U152" s="15">
        <f t="shared" ref="U152:AA152" si="472">U153</f>
        <v>0</v>
      </c>
      <c r="V152" s="15">
        <f t="shared" si="472"/>
        <v>0</v>
      </c>
      <c r="W152" s="15">
        <f t="shared" si="472"/>
        <v>0</v>
      </c>
      <c r="X152" s="22">
        <f t="shared" si="472"/>
        <v>95</v>
      </c>
      <c r="Y152" s="22">
        <f t="shared" si="472"/>
        <v>0</v>
      </c>
      <c r="Z152" s="22">
        <f t="shared" si="472"/>
        <v>0</v>
      </c>
      <c r="AA152" s="22">
        <f t="shared" si="472"/>
        <v>0</v>
      </c>
      <c r="AB152" s="104">
        <f t="shared" si="428"/>
        <v>0</v>
      </c>
      <c r="AC152" s="104"/>
    </row>
    <row r="153" spans="1:29" ht="16.5">
      <c r="A153" s="55" t="s">
        <v>179</v>
      </c>
      <c r="B153" s="21" t="s">
        <v>50</v>
      </c>
      <c r="C153" s="21" t="s">
        <v>73</v>
      </c>
      <c r="D153" s="52" t="s">
        <v>530</v>
      </c>
      <c r="E153" s="21" t="s">
        <v>178</v>
      </c>
      <c r="F153" s="22">
        <v>95</v>
      </c>
      <c r="G153" s="22"/>
      <c r="H153" s="15"/>
      <c r="I153" s="15"/>
      <c r="J153" s="15"/>
      <c r="K153" s="15"/>
      <c r="L153" s="22">
        <f>F153+H153+I153+J153+K153</f>
        <v>95</v>
      </c>
      <c r="M153" s="22">
        <f>G153+K153</f>
        <v>0</v>
      </c>
      <c r="N153" s="15"/>
      <c r="O153" s="15"/>
      <c r="P153" s="15"/>
      <c r="Q153" s="15"/>
      <c r="R153" s="22">
        <f>L153+N153+O153+P153+Q153</f>
        <v>95</v>
      </c>
      <c r="S153" s="22">
        <f>M153+Q153</f>
        <v>0</v>
      </c>
      <c r="T153" s="15"/>
      <c r="U153" s="15"/>
      <c r="V153" s="15"/>
      <c r="W153" s="15"/>
      <c r="X153" s="22">
        <f>R153+T153+U153+V153+W153</f>
        <v>95</v>
      </c>
      <c r="Y153" s="22">
        <f>S153+W153</f>
        <v>0</v>
      </c>
      <c r="Z153" s="22"/>
      <c r="AA153" s="22"/>
      <c r="AB153" s="104">
        <f t="shared" si="428"/>
        <v>0</v>
      </c>
      <c r="AC153" s="104"/>
    </row>
    <row r="154" spans="1:29" ht="16.5">
      <c r="A154" s="27" t="s">
        <v>99</v>
      </c>
      <c r="B154" s="21" t="s">
        <v>50</v>
      </c>
      <c r="C154" s="21" t="s">
        <v>73</v>
      </c>
      <c r="D154" s="52" t="s">
        <v>530</v>
      </c>
      <c r="E154" s="21" t="s">
        <v>100</v>
      </c>
      <c r="F154" s="22">
        <f t="shared" ref="F154:G154" si="473">F155</f>
        <v>5687</v>
      </c>
      <c r="G154" s="22">
        <f t="shared" si="473"/>
        <v>0</v>
      </c>
      <c r="H154" s="15">
        <f>H155</f>
        <v>0</v>
      </c>
      <c r="I154" s="15">
        <f t="shared" ref="I154:M154" si="474">I155</f>
        <v>0</v>
      </c>
      <c r="J154" s="15">
        <f t="shared" si="474"/>
        <v>0</v>
      </c>
      <c r="K154" s="15">
        <f t="shared" si="474"/>
        <v>0</v>
      </c>
      <c r="L154" s="22">
        <f t="shared" si="474"/>
        <v>5687</v>
      </c>
      <c r="M154" s="22">
        <f t="shared" si="474"/>
        <v>0</v>
      </c>
      <c r="N154" s="15">
        <f>N155</f>
        <v>0</v>
      </c>
      <c r="O154" s="15">
        <f t="shared" ref="O154" si="475">O155</f>
        <v>0</v>
      </c>
      <c r="P154" s="15">
        <f t="shared" ref="P154" si="476">P155</f>
        <v>0</v>
      </c>
      <c r="Q154" s="15">
        <f t="shared" ref="Q154" si="477">Q155</f>
        <v>0</v>
      </c>
      <c r="R154" s="22">
        <f t="shared" ref="R154" si="478">R155</f>
        <v>5687</v>
      </c>
      <c r="S154" s="22">
        <f t="shared" ref="S154" si="479">S155</f>
        <v>0</v>
      </c>
      <c r="T154" s="15">
        <f>T155</f>
        <v>0</v>
      </c>
      <c r="U154" s="15">
        <f t="shared" ref="U154:AA154" si="480">U155</f>
        <v>0</v>
      </c>
      <c r="V154" s="15">
        <f t="shared" si="480"/>
        <v>0</v>
      </c>
      <c r="W154" s="15">
        <f t="shared" si="480"/>
        <v>0</v>
      </c>
      <c r="X154" s="22">
        <f t="shared" si="480"/>
        <v>5687</v>
      </c>
      <c r="Y154" s="22">
        <f t="shared" si="480"/>
        <v>0</v>
      </c>
      <c r="Z154" s="22">
        <f t="shared" si="480"/>
        <v>1062</v>
      </c>
      <c r="AA154" s="22">
        <f t="shared" si="480"/>
        <v>0</v>
      </c>
      <c r="AB154" s="104">
        <f t="shared" si="428"/>
        <v>18.674169157728151</v>
      </c>
      <c r="AC154" s="104"/>
    </row>
    <row r="155" spans="1:29" ht="16.5">
      <c r="A155" s="27" t="s">
        <v>169</v>
      </c>
      <c r="B155" s="21" t="s">
        <v>50</v>
      </c>
      <c r="C155" s="21" t="s">
        <v>73</v>
      </c>
      <c r="D155" s="52" t="s">
        <v>530</v>
      </c>
      <c r="E155" s="21" t="s">
        <v>168</v>
      </c>
      <c r="F155" s="22">
        <f>4191+1496</f>
        <v>5687</v>
      </c>
      <c r="G155" s="22"/>
      <c r="H155" s="15"/>
      <c r="I155" s="15"/>
      <c r="J155" s="15"/>
      <c r="K155" s="15"/>
      <c r="L155" s="22">
        <f>F155+H155+I155+J155+K155</f>
        <v>5687</v>
      </c>
      <c r="M155" s="22">
        <f>G155+K155</f>
        <v>0</v>
      </c>
      <c r="N155" s="15"/>
      <c r="O155" s="15"/>
      <c r="P155" s="15"/>
      <c r="Q155" s="15"/>
      <c r="R155" s="22">
        <f>L155+N155+O155+P155+Q155</f>
        <v>5687</v>
      </c>
      <c r="S155" s="22">
        <f>M155+Q155</f>
        <v>0</v>
      </c>
      <c r="T155" s="15"/>
      <c r="U155" s="15"/>
      <c r="V155" s="15"/>
      <c r="W155" s="15"/>
      <c r="X155" s="22">
        <f>R155+T155+U155+V155+W155</f>
        <v>5687</v>
      </c>
      <c r="Y155" s="22">
        <f>S155+W155</f>
        <v>0</v>
      </c>
      <c r="Z155" s="22">
        <v>1062</v>
      </c>
      <c r="AA155" s="22"/>
      <c r="AB155" s="104">
        <f t="shared" si="428"/>
        <v>18.674169157728151</v>
      </c>
      <c r="AC155" s="104"/>
    </row>
    <row r="156" spans="1:29" ht="49.5">
      <c r="A156" s="27" t="s">
        <v>97</v>
      </c>
      <c r="B156" s="21" t="s">
        <v>50</v>
      </c>
      <c r="C156" s="21" t="s">
        <v>73</v>
      </c>
      <c r="D156" s="52" t="s">
        <v>531</v>
      </c>
      <c r="E156" s="21"/>
      <c r="F156" s="22">
        <f t="shared" ref="F156:G157" si="481">F157</f>
        <v>3059</v>
      </c>
      <c r="G156" s="22">
        <f t="shared" si="481"/>
        <v>0</v>
      </c>
      <c r="H156" s="15">
        <f>H157</f>
        <v>0</v>
      </c>
      <c r="I156" s="15">
        <f t="shared" ref="I156:M157" si="482">I157</f>
        <v>0</v>
      </c>
      <c r="J156" s="15">
        <f t="shared" si="482"/>
        <v>0</v>
      </c>
      <c r="K156" s="15">
        <f t="shared" si="482"/>
        <v>0</v>
      </c>
      <c r="L156" s="22">
        <f t="shared" si="482"/>
        <v>3059</v>
      </c>
      <c r="M156" s="22">
        <f t="shared" si="482"/>
        <v>0</v>
      </c>
      <c r="N156" s="15">
        <f>N157</f>
        <v>0</v>
      </c>
      <c r="O156" s="15">
        <f t="shared" ref="O156:O157" si="483">O157</f>
        <v>0</v>
      </c>
      <c r="P156" s="15">
        <f t="shared" ref="P156:P157" si="484">P157</f>
        <v>0</v>
      </c>
      <c r="Q156" s="15">
        <f t="shared" ref="Q156:Q157" si="485">Q157</f>
        <v>0</v>
      </c>
      <c r="R156" s="22">
        <f t="shared" ref="R156:R157" si="486">R157</f>
        <v>3059</v>
      </c>
      <c r="S156" s="22">
        <f t="shared" ref="S156:S157" si="487">S157</f>
        <v>0</v>
      </c>
      <c r="T156" s="15">
        <f>T157</f>
        <v>0</v>
      </c>
      <c r="U156" s="15">
        <f t="shared" ref="U156:AA157" si="488">U157</f>
        <v>0</v>
      </c>
      <c r="V156" s="15">
        <f t="shared" si="488"/>
        <v>0</v>
      </c>
      <c r="W156" s="15">
        <f t="shared" si="488"/>
        <v>0</v>
      </c>
      <c r="X156" s="22">
        <f t="shared" si="488"/>
        <v>3059</v>
      </c>
      <c r="Y156" s="22">
        <f t="shared" si="488"/>
        <v>0</v>
      </c>
      <c r="Z156" s="22">
        <f t="shared" si="488"/>
        <v>59</v>
      </c>
      <c r="AA156" s="22">
        <f t="shared" si="488"/>
        <v>0</v>
      </c>
      <c r="AB156" s="104">
        <f t="shared" si="428"/>
        <v>1.9287348806799609</v>
      </c>
      <c r="AC156" s="104"/>
    </row>
    <row r="157" spans="1:29" ht="33">
      <c r="A157" s="27" t="s">
        <v>424</v>
      </c>
      <c r="B157" s="21" t="s">
        <v>50</v>
      </c>
      <c r="C157" s="21" t="s">
        <v>73</v>
      </c>
      <c r="D157" s="52" t="s">
        <v>531</v>
      </c>
      <c r="E157" s="21" t="s">
        <v>80</v>
      </c>
      <c r="F157" s="22">
        <f t="shared" si="481"/>
        <v>3059</v>
      </c>
      <c r="G157" s="22">
        <f t="shared" si="481"/>
        <v>0</v>
      </c>
      <c r="H157" s="15">
        <f>H158</f>
        <v>0</v>
      </c>
      <c r="I157" s="15">
        <f t="shared" si="482"/>
        <v>0</v>
      </c>
      <c r="J157" s="15">
        <f t="shared" si="482"/>
        <v>0</v>
      </c>
      <c r="K157" s="15">
        <f t="shared" si="482"/>
        <v>0</v>
      </c>
      <c r="L157" s="22">
        <f t="shared" si="482"/>
        <v>3059</v>
      </c>
      <c r="M157" s="22">
        <f t="shared" si="482"/>
        <v>0</v>
      </c>
      <c r="N157" s="15">
        <f>N158</f>
        <v>0</v>
      </c>
      <c r="O157" s="15">
        <f t="shared" si="483"/>
        <v>0</v>
      </c>
      <c r="P157" s="15">
        <f t="shared" si="484"/>
        <v>0</v>
      </c>
      <c r="Q157" s="15">
        <f t="shared" si="485"/>
        <v>0</v>
      </c>
      <c r="R157" s="22">
        <f t="shared" si="486"/>
        <v>3059</v>
      </c>
      <c r="S157" s="22">
        <f t="shared" si="487"/>
        <v>0</v>
      </c>
      <c r="T157" s="15">
        <f>T158</f>
        <v>0</v>
      </c>
      <c r="U157" s="15">
        <f t="shared" si="488"/>
        <v>0</v>
      </c>
      <c r="V157" s="15">
        <f t="shared" si="488"/>
        <v>0</v>
      </c>
      <c r="W157" s="15">
        <f t="shared" si="488"/>
        <v>0</v>
      </c>
      <c r="X157" s="22">
        <f t="shared" si="488"/>
        <v>3059</v>
      </c>
      <c r="Y157" s="22">
        <f t="shared" si="488"/>
        <v>0</v>
      </c>
      <c r="Z157" s="22">
        <f t="shared" si="488"/>
        <v>59</v>
      </c>
      <c r="AA157" s="22">
        <f t="shared" si="488"/>
        <v>0</v>
      </c>
      <c r="AB157" s="104">
        <f t="shared" si="428"/>
        <v>1.9287348806799609</v>
      </c>
      <c r="AC157" s="104"/>
    </row>
    <row r="158" spans="1:29" ht="36.75" customHeight="1">
      <c r="A158" s="55" t="s">
        <v>167</v>
      </c>
      <c r="B158" s="21" t="s">
        <v>50</v>
      </c>
      <c r="C158" s="21" t="s">
        <v>73</v>
      </c>
      <c r="D158" s="52" t="s">
        <v>531</v>
      </c>
      <c r="E158" s="21" t="s">
        <v>166</v>
      </c>
      <c r="F158" s="22">
        <v>3059</v>
      </c>
      <c r="G158" s="22"/>
      <c r="H158" s="15"/>
      <c r="I158" s="15"/>
      <c r="J158" s="15"/>
      <c r="K158" s="15"/>
      <c r="L158" s="22">
        <f>F158+H158+I158+J158+K158</f>
        <v>3059</v>
      </c>
      <c r="M158" s="22">
        <f>G158+K158</f>
        <v>0</v>
      </c>
      <c r="N158" s="15"/>
      <c r="O158" s="15"/>
      <c r="P158" s="15"/>
      <c r="Q158" s="15"/>
      <c r="R158" s="22">
        <f>L158+N158+O158+P158+Q158</f>
        <v>3059</v>
      </c>
      <c r="S158" s="22">
        <f>M158+Q158</f>
        <v>0</v>
      </c>
      <c r="T158" s="15"/>
      <c r="U158" s="15"/>
      <c r="V158" s="15"/>
      <c r="W158" s="15"/>
      <c r="X158" s="22">
        <f>R158+T158+U158+V158+W158</f>
        <v>3059</v>
      </c>
      <c r="Y158" s="22">
        <f>S158+W158</f>
        <v>0</v>
      </c>
      <c r="Z158" s="22">
        <v>59</v>
      </c>
      <c r="AA158" s="22"/>
      <c r="AB158" s="104">
        <f t="shared" si="428"/>
        <v>1.9287348806799609</v>
      </c>
      <c r="AC158" s="104"/>
    </row>
    <row r="159" spans="1:29" ht="33">
      <c r="A159" s="27" t="s">
        <v>211</v>
      </c>
      <c r="B159" s="21" t="s">
        <v>50</v>
      </c>
      <c r="C159" s="21" t="s">
        <v>73</v>
      </c>
      <c r="D159" s="23" t="s">
        <v>532</v>
      </c>
      <c r="E159" s="21"/>
      <c r="F159" s="22">
        <f t="shared" ref="F159:G159" si="489">F160+F167</f>
        <v>187886</v>
      </c>
      <c r="G159" s="22">
        <f t="shared" si="489"/>
        <v>0</v>
      </c>
      <c r="H159" s="15">
        <f>H160+H167</f>
        <v>0</v>
      </c>
      <c r="I159" s="15">
        <f t="shared" ref="I159:M159" si="490">I160+I167</f>
        <v>0</v>
      </c>
      <c r="J159" s="15">
        <f t="shared" si="490"/>
        <v>0</v>
      </c>
      <c r="K159" s="15">
        <f t="shared" si="490"/>
        <v>0</v>
      </c>
      <c r="L159" s="22">
        <f t="shared" si="490"/>
        <v>187886</v>
      </c>
      <c r="M159" s="22">
        <f t="shared" si="490"/>
        <v>0</v>
      </c>
      <c r="N159" s="15">
        <f>N160+N167</f>
        <v>0</v>
      </c>
      <c r="O159" s="15">
        <f t="shared" ref="O159" si="491">O160+O167</f>
        <v>0</v>
      </c>
      <c r="P159" s="15">
        <f t="shared" ref="P159" si="492">P160+P167</f>
        <v>0</v>
      </c>
      <c r="Q159" s="15">
        <f t="shared" ref="Q159" si="493">Q160+Q167</f>
        <v>0</v>
      </c>
      <c r="R159" s="22">
        <f t="shared" ref="R159" si="494">R160+R167</f>
        <v>187886</v>
      </c>
      <c r="S159" s="22">
        <f t="shared" ref="S159" si="495">S160+S167</f>
        <v>0</v>
      </c>
      <c r="T159" s="15">
        <f>T160+T167</f>
        <v>0</v>
      </c>
      <c r="U159" s="15">
        <f t="shared" ref="U159:X159" si="496">U160+U167</f>
        <v>0</v>
      </c>
      <c r="V159" s="15">
        <f t="shared" si="496"/>
        <v>0</v>
      </c>
      <c r="W159" s="15">
        <f t="shared" si="496"/>
        <v>0</v>
      </c>
      <c r="X159" s="22">
        <f t="shared" si="496"/>
        <v>187886</v>
      </c>
      <c r="Y159" s="22">
        <f t="shared" ref="Y159:AA159" si="497">Y160+Y167</f>
        <v>0</v>
      </c>
      <c r="Z159" s="22">
        <f t="shared" si="497"/>
        <v>33758</v>
      </c>
      <c r="AA159" s="22">
        <f t="shared" si="497"/>
        <v>0</v>
      </c>
      <c r="AB159" s="104">
        <f t="shared" si="428"/>
        <v>17.967278030294967</v>
      </c>
      <c r="AC159" s="104"/>
    </row>
    <row r="160" spans="1:29" ht="33">
      <c r="A160" s="27" t="s">
        <v>115</v>
      </c>
      <c r="B160" s="21" t="s">
        <v>50</v>
      </c>
      <c r="C160" s="21" t="s">
        <v>73</v>
      </c>
      <c r="D160" s="23" t="s">
        <v>533</v>
      </c>
      <c r="E160" s="21"/>
      <c r="F160" s="22">
        <f t="shared" ref="F160:G160" si="498">F161+F163+F165</f>
        <v>21397</v>
      </c>
      <c r="G160" s="22">
        <f t="shared" si="498"/>
        <v>0</v>
      </c>
      <c r="H160" s="15">
        <f>H161+H163+H165</f>
        <v>0</v>
      </c>
      <c r="I160" s="15">
        <f t="shared" ref="I160:M160" si="499">I161+I163+I165</f>
        <v>0</v>
      </c>
      <c r="J160" s="15">
        <f t="shared" si="499"/>
        <v>0</v>
      </c>
      <c r="K160" s="15">
        <f t="shared" si="499"/>
        <v>0</v>
      </c>
      <c r="L160" s="22">
        <f t="shared" si="499"/>
        <v>21397</v>
      </c>
      <c r="M160" s="22">
        <f t="shared" si="499"/>
        <v>0</v>
      </c>
      <c r="N160" s="15">
        <f>N161+N163+N165</f>
        <v>0</v>
      </c>
      <c r="O160" s="15">
        <f t="shared" ref="O160" si="500">O161+O163+O165</f>
        <v>0</v>
      </c>
      <c r="P160" s="15">
        <f t="shared" ref="P160" si="501">P161+P163+P165</f>
        <v>0</v>
      </c>
      <c r="Q160" s="15">
        <f t="shared" ref="Q160" si="502">Q161+Q163+Q165</f>
        <v>0</v>
      </c>
      <c r="R160" s="22">
        <f t="shared" ref="R160" si="503">R161+R163+R165</f>
        <v>21397</v>
      </c>
      <c r="S160" s="22">
        <f t="shared" ref="S160" si="504">S161+S163+S165</f>
        <v>0</v>
      </c>
      <c r="T160" s="15">
        <f>T161+T163+T165</f>
        <v>0</v>
      </c>
      <c r="U160" s="15">
        <f t="shared" ref="U160:X160" si="505">U161+U163+U165</f>
        <v>0</v>
      </c>
      <c r="V160" s="15">
        <f t="shared" si="505"/>
        <v>0</v>
      </c>
      <c r="W160" s="15">
        <f t="shared" si="505"/>
        <v>0</v>
      </c>
      <c r="X160" s="22">
        <f t="shared" si="505"/>
        <v>21397</v>
      </c>
      <c r="Y160" s="22">
        <f t="shared" ref="Y160:AA160" si="506">Y161+Y163+Y165</f>
        <v>0</v>
      </c>
      <c r="Z160" s="22">
        <f t="shared" si="506"/>
        <v>3598</v>
      </c>
      <c r="AA160" s="22">
        <f t="shared" si="506"/>
        <v>0</v>
      </c>
      <c r="AB160" s="104">
        <f t="shared" si="428"/>
        <v>16.815441417021077</v>
      </c>
      <c r="AC160" s="104"/>
    </row>
    <row r="161" spans="1:29" ht="82.5">
      <c r="A161" s="27" t="s">
        <v>447</v>
      </c>
      <c r="B161" s="21" t="s">
        <v>50</v>
      </c>
      <c r="C161" s="21" t="s">
        <v>73</v>
      </c>
      <c r="D161" s="23" t="s">
        <v>533</v>
      </c>
      <c r="E161" s="21" t="s">
        <v>105</v>
      </c>
      <c r="F161" s="22">
        <f t="shared" ref="F161:G161" si="507">F162</f>
        <v>18144</v>
      </c>
      <c r="G161" s="22">
        <f t="shared" si="507"/>
        <v>0</v>
      </c>
      <c r="H161" s="15">
        <f>H162</f>
        <v>0</v>
      </c>
      <c r="I161" s="15">
        <f t="shared" ref="I161:M161" si="508">I162</f>
        <v>0</v>
      </c>
      <c r="J161" s="15">
        <f t="shared" si="508"/>
        <v>0</v>
      </c>
      <c r="K161" s="15">
        <f t="shared" si="508"/>
        <v>0</v>
      </c>
      <c r="L161" s="22">
        <f t="shared" si="508"/>
        <v>18144</v>
      </c>
      <c r="M161" s="22">
        <f t="shared" si="508"/>
        <v>0</v>
      </c>
      <c r="N161" s="15">
        <f>N162</f>
        <v>0</v>
      </c>
      <c r="O161" s="15">
        <f t="shared" ref="O161" si="509">O162</f>
        <v>0</v>
      </c>
      <c r="P161" s="15">
        <f t="shared" ref="P161" si="510">P162</f>
        <v>0</v>
      </c>
      <c r="Q161" s="15">
        <f t="shared" ref="Q161" si="511">Q162</f>
        <v>0</v>
      </c>
      <c r="R161" s="22">
        <f t="shared" ref="R161" si="512">R162</f>
        <v>18144</v>
      </c>
      <c r="S161" s="22">
        <f t="shared" ref="S161" si="513">S162</f>
        <v>0</v>
      </c>
      <c r="T161" s="15">
        <f>T162</f>
        <v>0</v>
      </c>
      <c r="U161" s="15">
        <f t="shared" ref="U161:AA161" si="514">U162</f>
        <v>0</v>
      </c>
      <c r="V161" s="15">
        <f t="shared" si="514"/>
        <v>0</v>
      </c>
      <c r="W161" s="15">
        <f t="shared" si="514"/>
        <v>0</v>
      </c>
      <c r="X161" s="22">
        <f t="shared" si="514"/>
        <v>18144</v>
      </c>
      <c r="Y161" s="22">
        <f t="shared" si="514"/>
        <v>0</v>
      </c>
      <c r="Z161" s="22">
        <f t="shared" si="514"/>
        <v>2981</v>
      </c>
      <c r="AA161" s="22">
        <f t="shared" si="514"/>
        <v>0</v>
      </c>
      <c r="AB161" s="104">
        <f t="shared" si="428"/>
        <v>16.429673721340386</v>
      </c>
      <c r="AC161" s="104"/>
    </row>
    <row r="162" spans="1:29" ht="19.5" customHeight="1">
      <c r="A162" s="55" t="s">
        <v>177</v>
      </c>
      <c r="B162" s="21" t="s">
        <v>50</v>
      </c>
      <c r="C162" s="21" t="s">
        <v>73</v>
      </c>
      <c r="D162" s="23" t="s">
        <v>533</v>
      </c>
      <c r="E162" s="21" t="s">
        <v>176</v>
      </c>
      <c r="F162" s="22">
        <f>16545+1599</f>
        <v>18144</v>
      </c>
      <c r="G162" s="22"/>
      <c r="H162" s="15"/>
      <c r="I162" s="15"/>
      <c r="J162" s="15"/>
      <c r="K162" s="15"/>
      <c r="L162" s="22">
        <f>F162+H162+I162+J162+K162</f>
        <v>18144</v>
      </c>
      <c r="M162" s="22">
        <f>G162+K162</f>
        <v>0</v>
      </c>
      <c r="N162" s="15"/>
      <c r="O162" s="15"/>
      <c r="P162" s="15"/>
      <c r="Q162" s="15"/>
      <c r="R162" s="22">
        <f>L162+N162+O162+P162+Q162</f>
        <v>18144</v>
      </c>
      <c r="S162" s="22">
        <f>M162+Q162</f>
        <v>0</v>
      </c>
      <c r="T162" s="15"/>
      <c r="U162" s="15"/>
      <c r="V162" s="15"/>
      <c r="W162" s="15"/>
      <c r="X162" s="22">
        <f>R162+T162+U162+V162+W162</f>
        <v>18144</v>
      </c>
      <c r="Y162" s="22">
        <f>S162+W162</f>
        <v>0</v>
      </c>
      <c r="Z162" s="22">
        <v>2981</v>
      </c>
      <c r="AA162" s="22"/>
      <c r="AB162" s="104">
        <f t="shared" si="428"/>
        <v>16.429673721340386</v>
      </c>
      <c r="AC162" s="104"/>
    </row>
    <row r="163" spans="1:29" ht="33">
      <c r="A163" s="27" t="s">
        <v>424</v>
      </c>
      <c r="B163" s="21" t="s">
        <v>50</v>
      </c>
      <c r="C163" s="21" t="s">
        <v>73</v>
      </c>
      <c r="D163" s="23" t="s">
        <v>533</v>
      </c>
      <c r="E163" s="21" t="s">
        <v>80</v>
      </c>
      <c r="F163" s="22">
        <f t="shared" ref="F163:G163" si="515">F164</f>
        <v>3247</v>
      </c>
      <c r="G163" s="22">
        <f t="shared" si="515"/>
        <v>0</v>
      </c>
      <c r="H163" s="15">
        <f>H164</f>
        <v>0</v>
      </c>
      <c r="I163" s="15">
        <f t="shared" ref="I163:M163" si="516">I164</f>
        <v>0</v>
      </c>
      <c r="J163" s="15">
        <f t="shared" si="516"/>
        <v>0</v>
      </c>
      <c r="K163" s="15">
        <f t="shared" si="516"/>
        <v>0</v>
      </c>
      <c r="L163" s="22">
        <f t="shared" si="516"/>
        <v>3247</v>
      </c>
      <c r="M163" s="22">
        <f t="shared" si="516"/>
        <v>0</v>
      </c>
      <c r="N163" s="15">
        <f>N164</f>
        <v>0</v>
      </c>
      <c r="O163" s="15">
        <f t="shared" ref="O163" si="517">O164</f>
        <v>0</v>
      </c>
      <c r="P163" s="15">
        <f t="shared" ref="P163" si="518">P164</f>
        <v>0</v>
      </c>
      <c r="Q163" s="15">
        <f t="shared" ref="Q163" si="519">Q164</f>
        <v>0</v>
      </c>
      <c r="R163" s="22">
        <f t="shared" ref="R163" si="520">R164</f>
        <v>3247</v>
      </c>
      <c r="S163" s="22">
        <f t="shared" ref="S163" si="521">S164</f>
        <v>0</v>
      </c>
      <c r="T163" s="15">
        <f>T164</f>
        <v>0</v>
      </c>
      <c r="U163" s="15">
        <f t="shared" ref="U163:AA163" si="522">U164</f>
        <v>0</v>
      </c>
      <c r="V163" s="15">
        <f t="shared" si="522"/>
        <v>0</v>
      </c>
      <c r="W163" s="15">
        <f t="shared" si="522"/>
        <v>0</v>
      </c>
      <c r="X163" s="22">
        <f t="shared" si="522"/>
        <v>3247</v>
      </c>
      <c r="Y163" s="22">
        <f t="shared" si="522"/>
        <v>0</v>
      </c>
      <c r="Z163" s="22">
        <f t="shared" si="522"/>
        <v>617</v>
      </c>
      <c r="AA163" s="22">
        <f t="shared" si="522"/>
        <v>0</v>
      </c>
      <c r="AB163" s="104">
        <f t="shared" si="428"/>
        <v>19.002155836156451</v>
      </c>
      <c r="AC163" s="104"/>
    </row>
    <row r="164" spans="1:29" ht="38.25" customHeight="1">
      <c r="A164" s="55" t="s">
        <v>167</v>
      </c>
      <c r="B164" s="21" t="s">
        <v>50</v>
      </c>
      <c r="C164" s="21" t="s">
        <v>73</v>
      </c>
      <c r="D164" s="23" t="s">
        <v>533</v>
      </c>
      <c r="E164" s="21" t="s">
        <v>166</v>
      </c>
      <c r="F164" s="22">
        <v>3247</v>
      </c>
      <c r="G164" s="22"/>
      <c r="H164" s="15"/>
      <c r="I164" s="15"/>
      <c r="J164" s="15"/>
      <c r="K164" s="15"/>
      <c r="L164" s="22">
        <f>F164+H164+I164+J164+K164</f>
        <v>3247</v>
      </c>
      <c r="M164" s="22">
        <f>G164+K164</f>
        <v>0</v>
      </c>
      <c r="N164" s="15"/>
      <c r="O164" s="15"/>
      <c r="P164" s="15"/>
      <c r="Q164" s="15"/>
      <c r="R164" s="22">
        <f>L164+N164+O164+P164+Q164</f>
        <v>3247</v>
      </c>
      <c r="S164" s="22">
        <f>M164+Q164</f>
        <v>0</v>
      </c>
      <c r="T164" s="15"/>
      <c r="U164" s="15"/>
      <c r="V164" s="15"/>
      <c r="W164" s="15"/>
      <c r="X164" s="22">
        <f>R164+T164+U164+V164+W164</f>
        <v>3247</v>
      </c>
      <c r="Y164" s="22">
        <f>S164+W164</f>
        <v>0</v>
      </c>
      <c r="Z164" s="22">
        <v>617</v>
      </c>
      <c r="AA164" s="22"/>
      <c r="AB164" s="104">
        <f t="shared" si="428"/>
        <v>19.002155836156451</v>
      </c>
      <c r="AC164" s="104"/>
    </row>
    <row r="165" spans="1:29" ht="16.5">
      <c r="A165" s="27" t="s">
        <v>99</v>
      </c>
      <c r="B165" s="21" t="s">
        <v>50</v>
      </c>
      <c r="C165" s="21" t="s">
        <v>73</v>
      </c>
      <c r="D165" s="23" t="s">
        <v>533</v>
      </c>
      <c r="E165" s="21" t="s">
        <v>100</v>
      </c>
      <c r="F165" s="22">
        <f t="shared" ref="F165:G165" si="523">F166</f>
        <v>6</v>
      </c>
      <c r="G165" s="22">
        <f t="shared" si="523"/>
        <v>0</v>
      </c>
      <c r="H165" s="15">
        <f>H166</f>
        <v>0</v>
      </c>
      <c r="I165" s="15">
        <f t="shared" ref="I165:M165" si="524">I166</f>
        <v>0</v>
      </c>
      <c r="J165" s="15">
        <f t="shared" si="524"/>
        <v>0</v>
      </c>
      <c r="K165" s="15">
        <f t="shared" si="524"/>
        <v>0</v>
      </c>
      <c r="L165" s="22">
        <f t="shared" si="524"/>
        <v>6</v>
      </c>
      <c r="M165" s="22">
        <f t="shared" si="524"/>
        <v>0</v>
      </c>
      <c r="N165" s="15">
        <f>N166</f>
        <v>0</v>
      </c>
      <c r="O165" s="15">
        <f t="shared" ref="O165" si="525">O166</f>
        <v>0</v>
      </c>
      <c r="P165" s="15">
        <f t="shared" ref="P165" si="526">P166</f>
        <v>0</v>
      </c>
      <c r="Q165" s="15">
        <f t="shared" ref="Q165" si="527">Q166</f>
        <v>0</v>
      </c>
      <c r="R165" s="22">
        <f t="shared" ref="R165" si="528">R166</f>
        <v>6</v>
      </c>
      <c r="S165" s="22">
        <f t="shared" ref="S165" si="529">S166</f>
        <v>0</v>
      </c>
      <c r="T165" s="15">
        <f>T166</f>
        <v>0</v>
      </c>
      <c r="U165" s="15">
        <f t="shared" ref="U165:AA165" si="530">U166</f>
        <v>0</v>
      </c>
      <c r="V165" s="15">
        <f t="shared" si="530"/>
        <v>0</v>
      </c>
      <c r="W165" s="15">
        <f t="shared" si="530"/>
        <v>0</v>
      </c>
      <c r="X165" s="22">
        <f t="shared" si="530"/>
        <v>6</v>
      </c>
      <c r="Y165" s="22">
        <f t="shared" si="530"/>
        <v>0</v>
      </c>
      <c r="Z165" s="22">
        <f t="shared" si="530"/>
        <v>0</v>
      </c>
      <c r="AA165" s="22">
        <f t="shared" si="530"/>
        <v>0</v>
      </c>
      <c r="AB165" s="104">
        <f t="shared" si="428"/>
        <v>0</v>
      </c>
      <c r="AC165" s="104"/>
    </row>
    <row r="166" spans="1:29" ht="16.5">
      <c r="A166" s="27" t="s">
        <v>169</v>
      </c>
      <c r="B166" s="21" t="s">
        <v>50</v>
      </c>
      <c r="C166" s="21" t="s">
        <v>73</v>
      </c>
      <c r="D166" s="23" t="s">
        <v>533</v>
      </c>
      <c r="E166" s="21" t="s">
        <v>168</v>
      </c>
      <c r="F166" s="22">
        <v>6</v>
      </c>
      <c r="G166" s="22"/>
      <c r="H166" s="15"/>
      <c r="I166" s="15"/>
      <c r="J166" s="15"/>
      <c r="K166" s="15"/>
      <c r="L166" s="22">
        <f>F166+H166+I166+J166+K166</f>
        <v>6</v>
      </c>
      <c r="M166" s="22">
        <f>G166+K166</f>
        <v>0</v>
      </c>
      <c r="N166" s="15"/>
      <c r="O166" s="15"/>
      <c r="P166" s="15"/>
      <c r="Q166" s="15"/>
      <c r="R166" s="22">
        <f>L166+N166+O166+P166+Q166</f>
        <v>6</v>
      </c>
      <c r="S166" s="22">
        <f>M166+Q166</f>
        <v>0</v>
      </c>
      <c r="T166" s="15"/>
      <c r="U166" s="15"/>
      <c r="V166" s="15"/>
      <c r="W166" s="15"/>
      <c r="X166" s="22">
        <f>R166+T166+U166+V166+W166</f>
        <v>6</v>
      </c>
      <c r="Y166" s="22">
        <f>S166+W166</f>
        <v>0</v>
      </c>
      <c r="Z166" s="22"/>
      <c r="AA166" s="22"/>
      <c r="AB166" s="104">
        <f t="shared" si="428"/>
        <v>0</v>
      </c>
      <c r="AC166" s="104"/>
    </row>
    <row r="167" spans="1:29" ht="33">
      <c r="A167" s="27" t="s">
        <v>116</v>
      </c>
      <c r="B167" s="21" t="s">
        <v>50</v>
      </c>
      <c r="C167" s="21" t="s">
        <v>73</v>
      </c>
      <c r="D167" s="23" t="s">
        <v>534</v>
      </c>
      <c r="E167" s="21"/>
      <c r="F167" s="22">
        <f t="shared" ref="F167:G167" si="531">F168+F170+F172</f>
        <v>166489</v>
      </c>
      <c r="G167" s="22">
        <f t="shared" si="531"/>
        <v>0</v>
      </c>
      <c r="H167" s="15">
        <f>H168+H170+H172</f>
        <v>0</v>
      </c>
      <c r="I167" s="15">
        <f t="shared" ref="I167:M167" si="532">I168+I170+I172</f>
        <v>0</v>
      </c>
      <c r="J167" s="15">
        <f t="shared" si="532"/>
        <v>0</v>
      </c>
      <c r="K167" s="15">
        <f t="shared" si="532"/>
        <v>0</v>
      </c>
      <c r="L167" s="22">
        <f t="shared" si="532"/>
        <v>166489</v>
      </c>
      <c r="M167" s="22">
        <f t="shared" si="532"/>
        <v>0</v>
      </c>
      <c r="N167" s="15">
        <f>N168+N170+N172</f>
        <v>0</v>
      </c>
      <c r="O167" s="15">
        <f t="shared" ref="O167" si="533">O168+O170+O172</f>
        <v>0</v>
      </c>
      <c r="P167" s="15">
        <f t="shared" ref="P167" si="534">P168+P170+P172</f>
        <v>0</v>
      </c>
      <c r="Q167" s="15">
        <f t="shared" ref="Q167" si="535">Q168+Q170+Q172</f>
        <v>0</v>
      </c>
      <c r="R167" s="22">
        <f t="shared" ref="R167" si="536">R168+R170+R172</f>
        <v>166489</v>
      </c>
      <c r="S167" s="22">
        <f t="shared" ref="S167" si="537">S168+S170+S172</f>
        <v>0</v>
      </c>
      <c r="T167" s="15">
        <f>T168+T170+T172</f>
        <v>0</v>
      </c>
      <c r="U167" s="15">
        <f t="shared" ref="U167:X167" si="538">U168+U170+U172</f>
        <v>0</v>
      </c>
      <c r="V167" s="15">
        <f t="shared" si="538"/>
        <v>0</v>
      </c>
      <c r="W167" s="15">
        <f t="shared" si="538"/>
        <v>0</v>
      </c>
      <c r="X167" s="22">
        <f t="shared" si="538"/>
        <v>166489</v>
      </c>
      <c r="Y167" s="22">
        <f t="shared" ref="Y167:AA167" si="539">Y168+Y170+Y172</f>
        <v>0</v>
      </c>
      <c r="Z167" s="22">
        <f t="shared" si="539"/>
        <v>30160</v>
      </c>
      <c r="AA167" s="22">
        <f t="shared" si="539"/>
        <v>0</v>
      </c>
      <c r="AB167" s="104">
        <f t="shared" si="428"/>
        <v>18.115310921442259</v>
      </c>
      <c r="AC167" s="104"/>
    </row>
    <row r="168" spans="1:29" ht="82.5">
      <c r="A168" s="27" t="s">
        <v>447</v>
      </c>
      <c r="B168" s="21" t="s">
        <v>50</v>
      </c>
      <c r="C168" s="21" t="s">
        <v>73</v>
      </c>
      <c r="D168" s="23" t="s">
        <v>534</v>
      </c>
      <c r="E168" s="21" t="s">
        <v>105</v>
      </c>
      <c r="F168" s="22">
        <f t="shared" ref="F168:G168" si="540">F169</f>
        <v>105992</v>
      </c>
      <c r="G168" s="22">
        <f t="shared" si="540"/>
        <v>0</v>
      </c>
      <c r="H168" s="15">
        <f>H169</f>
        <v>0</v>
      </c>
      <c r="I168" s="15">
        <f t="shared" ref="I168:M168" si="541">I169</f>
        <v>0</v>
      </c>
      <c r="J168" s="15">
        <f t="shared" si="541"/>
        <v>0</v>
      </c>
      <c r="K168" s="15">
        <f t="shared" si="541"/>
        <v>0</v>
      </c>
      <c r="L168" s="22">
        <f t="shared" si="541"/>
        <v>105992</v>
      </c>
      <c r="M168" s="22">
        <f t="shared" si="541"/>
        <v>0</v>
      </c>
      <c r="N168" s="15">
        <f>N169</f>
        <v>0</v>
      </c>
      <c r="O168" s="15">
        <f t="shared" ref="O168" si="542">O169</f>
        <v>0</v>
      </c>
      <c r="P168" s="15">
        <f t="shared" ref="P168" si="543">P169</f>
        <v>0</v>
      </c>
      <c r="Q168" s="15">
        <f t="shared" ref="Q168" si="544">Q169</f>
        <v>0</v>
      </c>
      <c r="R168" s="22">
        <f t="shared" ref="R168" si="545">R169</f>
        <v>105992</v>
      </c>
      <c r="S168" s="22">
        <f t="shared" ref="S168" si="546">S169</f>
        <v>0</v>
      </c>
      <c r="T168" s="15">
        <f>T169</f>
        <v>0</v>
      </c>
      <c r="U168" s="15">
        <f t="shared" ref="U168:AA168" si="547">U169</f>
        <v>0</v>
      </c>
      <c r="V168" s="15">
        <f t="shared" si="547"/>
        <v>0</v>
      </c>
      <c r="W168" s="15">
        <f t="shared" si="547"/>
        <v>0</v>
      </c>
      <c r="X168" s="22">
        <f t="shared" si="547"/>
        <v>105992</v>
      </c>
      <c r="Y168" s="22">
        <f t="shared" si="547"/>
        <v>0</v>
      </c>
      <c r="Z168" s="22">
        <f t="shared" si="547"/>
        <v>20434</v>
      </c>
      <c r="AA168" s="22">
        <f t="shared" si="547"/>
        <v>0</v>
      </c>
      <c r="AB168" s="104">
        <f t="shared" si="428"/>
        <v>19.27881349535814</v>
      </c>
      <c r="AC168" s="104"/>
    </row>
    <row r="169" spans="1:29" ht="18.75" customHeight="1">
      <c r="A169" s="55" t="s">
        <v>177</v>
      </c>
      <c r="B169" s="21" t="s">
        <v>50</v>
      </c>
      <c r="C169" s="21" t="s">
        <v>73</v>
      </c>
      <c r="D169" s="23" t="s">
        <v>534</v>
      </c>
      <c r="E169" s="21" t="s">
        <v>176</v>
      </c>
      <c r="F169" s="22">
        <f>101919+4073</f>
        <v>105992</v>
      </c>
      <c r="G169" s="22"/>
      <c r="H169" s="15"/>
      <c r="I169" s="15"/>
      <c r="J169" s="15"/>
      <c r="K169" s="15"/>
      <c r="L169" s="22">
        <f>F169+H169+I169+J169+K169</f>
        <v>105992</v>
      </c>
      <c r="M169" s="22">
        <f>G169+K169</f>
        <v>0</v>
      </c>
      <c r="N169" s="15"/>
      <c r="O169" s="15"/>
      <c r="P169" s="15"/>
      <c r="Q169" s="15"/>
      <c r="R169" s="22">
        <f>L169+N169+O169+P169+Q169</f>
        <v>105992</v>
      </c>
      <c r="S169" s="22">
        <f>M169+Q169</f>
        <v>0</v>
      </c>
      <c r="T169" s="15"/>
      <c r="U169" s="15"/>
      <c r="V169" s="15"/>
      <c r="W169" s="15"/>
      <c r="X169" s="22">
        <f>R169+T169+U169+V169+W169</f>
        <v>105992</v>
      </c>
      <c r="Y169" s="22">
        <f>S169+W169</f>
        <v>0</v>
      </c>
      <c r="Z169" s="22">
        <v>20434</v>
      </c>
      <c r="AA169" s="22"/>
      <c r="AB169" s="104">
        <f t="shared" si="428"/>
        <v>19.27881349535814</v>
      </c>
      <c r="AC169" s="104"/>
    </row>
    <row r="170" spans="1:29" ht="33">
      <c r="A170" s="27" t="s">
        <v>424</v>
      </c>
      <c r="B170" s="21" t="s">
        <v>50</v>
      </c>
      <c r="C170" s="21" t="s">
        <v>73</v>
      </c>
      <c r="D170" s="23" t="s">
        <v>534</v>
      </c>
      <c r="E170" s="21" t="s">
        <v>80</v>
      </c>
      <c r="F170" s="22">
        <f t="shared" ref="F170:G170" si="548">F171</f>
        <v>59957</v>
      </c>
      <c r="G170" s="22">
        <f t="shared" si="548"/>
        <v>0</v>
      </c>
      <c r="H170" s="15">
        <f>H171</f>
        <v>0</v>
      </c>
      <c r="I170" s="15">
        <f t="shared" ref="I170:M170" si="549">I171</f>
        <v>0</v>
      </c>
      <c r="J170" s="15">
        <f t="shared" si="549"/>
        <v>0</v>
      </c>
      <c r="K170" s="15">
        <f t="shared" si="549"/>
        <v>0</v>
      </c>
      <c r="L170" s="22">
        <f t="shared" si="549"/>
        <v>59957</v>
      </c>
      <c r="M170" s="22">
        <f t="shared" si="549"/>
        <v>0</v>
      </c>
      <c r="N170" s="15">
        <f>N171</f>
        <v>0</v>
      </c>
      <c r="O170" s="15">
        <f t="shared" ref="O170" si="550">O171</f>
        <v>0</v>
      </c>
      <c r="P170" s="15">
        <f t="shared" ref="P170" si="551">P171</f>
        <v>0</v>
      </c>
      <c r="Q170" s="15">
        <f t="shared" ref="Q170" si="552">Q171</f>
        <v>0</v>
      </c>
      <c r="R170" s="22">
        <f t="shared" ref="R170" si="553">R171</f>
        <v>59957</v>
      </c>
      <c r="S170" s="22">
        <f t="shared" ref="S170" si="554">S171</f>
        <v>0</v>
      </c>
      <c r="T170" s="15">
        <f>T171</f>
        <v>0</v>
      </c>
      <c r="U170" s="15">
        <f t="shared" ref="U170:AA170" si="555">U171</f>
        <v>0</v>
      </c>
      <c r="V170" s="15">
        <f t="shared" si="555"/>
        <v>0</v>
      </c>
      <c r="W170" s="15">
        <f t="shared" si="555"/>
        <v>0</v>
      </c>
      <c r="X170" s="22">
        <f t="shared" si="555"/>
        <v>59957</v>
      </c>
      <c r="Y170" s="22">
        <f t="shared" si="555"/>
        <v>0</v>
      </c>
      <c r="Z170" s="22">
        <f t="shared" si="555"/>
        <v>9506</v>
      </c>
      <c r="AA170" s="22">
        <f t="shared" si="555"/>
        <v>0</v>
      </c>
      <c r="AB170" s="104">
        <f t="shared" si="428"/>
        <v>15.854695865370182</v>
      </c>
      <c r="AC170" s="104"/>
    </row>
    <row r="171" spans="1:29" ht="36" customHeight="1">
      <c r="A171" s="55" t="s">
        <v>167</v>
      </c>
      <c r="B171" s="21" t="s">
        <v>50</v>
      </c>
      <c r="C171" s="21" t="s">
        <v>73</v>
      </c>
      <c r="D171" s="23" t="s">
        <v>534</v>
      </c>
      <c r="E171" s="21" t="s">
        <v>166</v>
      </c>
      <c r="F171" s="22">
        <f>55107+4850</f>
        <v>59957</v>
      </c>
      <c r="G171" s="22"/>
      <c r="H171" s="15"/>
      <c r="I171" s="15"/>
      <c r="J171" s="15"/>
      <c r="K171" s="15"/>
      <c r="L171" s="22">
        <f>F171+H171+I171+J171+K171</f>
        <v>59957</v>
      </c>
      <c r="M171" s="22">
        <f>G171+K171</f>
        <v>0</v>
      </c>
      <c r="N171" s="15"/>
      <c r="O171" s="15"/>
      <c r="P171" s="15"/>
      <c r="Q171" s="15"/>
      <c r="R171" s="22">
        <f>L171+N171+O171+P171+Q171</f>
        <v>59957</v>
      </c>
      <c r="S171" s="22">
        <f>M171+Q171</f>
        <v>0</v>
      </c>
      <c r="T171" s="15"/>
      <c r="U171" s="15"/>
      <c r="V171" s="15"/>
      <c r="W171" s="15"/>
      <c r="X171" s="22">
        <f>R171+T171+U171+V171+W171</f>
        <v>59957</v>
      </c>
      <c r="Y171" s="22">
        <f>S171+W171</f>
        <v>0</v>
      </c>
      <c r="Z171" s="22">
        <v>9506</v>
      </c>
      <c r="AA171" s="22"/>
      <c r="AB171" s="104">
        <f t="shared" si="428"/>
        <v>15.854695865370182</v>
      </c>
      <c r="AC171" s="104"/>
    </row>
    <row r="172" spans="1:29" ht="16.5">
      <c r="A172" s="27" t="s">
        <v>99</v>
      </c>
      <c r="B172" s="21" t="s">
        <v>50</v>
      </c>
      <c r="C172" s="21" t="s">
        <v>73</v>
      </c>
      <c r="D172" s="23" t="s">
        <v>534</v>
      </c>
      <c r="E172" s="21" t="s">
        <v>100</v>
      </c>
      <c r="F172" s="22">
        <f t="shared" ref="F172:G172" si="556">F173+F174</f>
        <v>540</v>
      </c>
      <c r="G172" s="22">
        <f t="shared" si="556"/>
        <v>0</v>
      </c>
      <c r="H172" s="15">
        <f>H174</f>
        <v>0</v>
      </c>
      <c r="I172" s="15">
        <f t="shared" ref="I172:M172" si="557">I174</f>
        <v>0</v>
      </c>
      <c r="J172" s="15">
        <f t="shared" si="557"/>
        <v>0</v>
      </c>
      <c r="K172" s="15">
        <f t="shared" si="557"/>
        <v>0</v>
      </c>
      <c r="L172" s="22">
        <f t="shared" si="557"/>
        <v>540</v>
      </c>
      <c r="M172" s="22">
        <f t="shared" si="557"/>
        <v>0</v>
      </c>
      <c r="N172" s="15">
        <f>N174</f>
        <v>0</v>
      </c>
      <c r="O172" s="15">
        <f t="shared" ref="O172:S172" si="558">O174</f>
        <v>0</v>
      </c>
      <c r="P172" s="15">
        <f t="shared" si="558"/>
        <v>0</v>
      </c>
      <c r="Q172" s="15">
        <f t="shared" si="558"/>
        <v>0</v>
      </c>
      <c r="R172" s="22">
        <f t="shared" si="558"/>
        <v>540</v>
      </c>
      <c r="S172" s="22">
        <f t="shared" si="558"/>
        <v>0</v>
      </c>
      <c r="T172" s="15">
        <f>T174</f>
        <v>0</v>
      </c>
      <c r="U172" s="15">
        <f t="shared" ref="U172:AA172" si="559">U174</f>
        <v>0</v>
      </c>
      <c r="V172" s="15">
        <f t="shared" si="559"/>
        <v>0</v>
      </c>
      <c r="W172" s="15">
        <f t="shared" si="559"/>
        <v>0</v>
      </c>
      <c r="X172" s="22">
        <f t="shared" si="559"/>
        <v>540</v>
      </c>
      <c r="Y172" s="22">
        <f t="shared" si="559"/>
        <v>0</v>
      </c>
      <c r="Z172" s="22">
        <f t="shared" si="559"/>
        <v>220</v>
      </c>
      <c r="AA172" s="22">
        <f t="shared" si="559"/>
        <v>0</v>
      </c>
      <c r="AB172" s="104">
        <f t="shared" si="428"/>
        <v>40.74074074074074</v>
      </c>
      <c r="AC172" s="104"/>
    </row>
    <row r="173" spans="1:29" ht="16.5" hidden="1">
      <c r="A173" s="27" t="s">
        <v>182</v>
      </c>
      <c r="B173" s="21" t="s">
        <v>50</v>
      </c>
      <c r="C173" s="21" t="s">
        <v>73</v>
      </c>
      <c r="D173" s="23" t="s">
        <v>534</v>
      </c>
      <c r="E173" s="21" t="s">
        <v>181</v>
      </c>
      <c r="F173" s="22"/>
      <c r="G173" s="22"/>
      <c r="H173" s="15"/>
      <c r="I173" s="15"/>
      <c r="J173" s="15"/>
      <c r="K173" s="15"/>
      <c r="L173" s="22"/>
      <c r="M173" s="22"/>
      <c r="N173" s="15"/>
      <c r="O173" s="15"/>
      <c r="P173" s="15"/>
      <c r="Q173" s="15"/>
      <c r="R173" s="22"/>
      <c r="S173" s="22"/>
      <c r="T173" s="15"/>
      <c r="U173" s="15"/>
      <c r="V173" s="15"/>
      <c r="W173" s="15"/>
      <c r="X173" s="22"/>
      <c r="Y173" s="22"/>
      <c r="Z173" s="22"/>
      <c r="AA173" s="22"/>
      <c r="AB173" s="104" t="e">
        <f t="shared" si="428"/>
        <v>#DIV/0!</v>
      </c>
      <c r="AC173" s="104"/>
    </row>
    <row r="174" spans="1:29" ht="16.5">
      <c r="A174" s="27" t="s">
        <v>169</v>
      </c>
      <c r="B174" s="21" t="s">
        <v>50</v>
      </c>
      <c r="C174" s="21" t="s">
        <v>73</v>
      </c>
      <c r="D174" s="23" t="s">
        <v>534</v>
      </c>
      <c r="E174" s="21" t="s">
        <v>168</v>
      </c>
      <c r="F174" s="22">
        <f>646-106</f>
        <v>540</v>
      </c>
      <c r="G174" s="22"/>
      <c r="H174" s="15"/>
      <c r="I174" s="15"/>
      <c r="J174" s="15"/>
      <c r="K174" s="15"/>
      <c r="L174" s="22">
        <f>F174+H174+I174+J174+K174</f>
        <v>540</v>
      </c>
      <c r="M174" s="22">
        <f>G174+K174</f>
        <v>0</v>
      </c>
      <c r="N174" s="15"/>
      <c r="O174" s="15"/>
      <c r="P174" s="15"/>
      <c r="Q174" s="15"/>
      <c r="R174" s="22">
        <f>L174+N174+O174+P174+Q174</f>
        <v>540</v>
      </c>
      <c r="S174" s="22">
        <f>M174+Q174</f>
        <v>0</v>
      </c>
      <c r="T174" s="15"/>
      <c r="U174" s="15"/>
      <c r="V174" s="15"/>
      <c r="W174" s="15"/>
      <c r="X174" s="22">
        <f>R174+T174+U174+V174+W174</f>
        <v>540</v>
      </c>
      <c r="Y174" s="22">
        <f>S174+W174</f>
        <v>0</v>
      </c>
      <c r="Z174" s="22">
        <v>220</v>
      </c>
      <c r="AA174" s="22"/>
      <c r="AB174" s="104">
        <f t="shared" si="428"/>
        <v>40.74074074074074</v>
      </c>
      <c r="AC174" s="104"/>
    </row>
    <row r="175" spans="1:29" ht="16.5">
      <c r="A175" s="27" t="s">
        <v>547</v>
      </c>
      <c r="B175" s="21" t="s">
        <v>50</v>
      </c>
      <c r="C175" s="21" t="s">
        <v>73</v>
      </c>
      <c r="D175" s="23" t="s">
        <v>551</v>
      </c>
      <c r="E175" s="21"/>
      <c r="F175" s="22">
        <f t="shared" ref="F175:G175" si="560">F189+F176+F179+F184+F192+F199+F206</f>
        <v>3638</v>
      </c>
      <c r="G175" s="22">
        <f t="shared" si="560"/>
        <v>3638</v>
      </c>
      <c r="H175" s="15">
        <f>H176+H179+H184+H189+H192+H199+H206</f>
        <v>0</v>
      </c>
      <c r="I175" s="15">
        <f t="shared" ref="I175:M175" si="561">I176+I179+I184+I189+I192+I199+I206</f>
        <v>0</v>
      </c>
      <c r="J175" s="15">
        <f t="shared" si="561"/>
        <v>0</v>
      </c>
      <c r="K175" s="15">
        <f t="shared" si="561"/>
        <v>0</v>
      </c>
      <c r="L175" s="22">
        <f t="shared" si="561"/>
        <v>3638</v>
      </c>
      <c r="M175" s="22">
        <f t="shared" si="561"/>
        <v>3638</v>
      </c>
      <c r="N175" s="15">
        <f>N176+N179+N184+N189+N192+N199+N206</f>
        <v>0</v>
      </c>
      <c r="O175" s="15">
        <f t="shared" ref="O175" si="562">O176+O179+O184+O189+O192+O199+O206</f>
        <v>0</v>
      </c>
      <c r="P175" s="15">
        <f t="shared" ref="P175" si="563">P176+P179+P184+P189+P192+P199+P206</f>
        <v>0</v>
      </c>
      <c r="Q175" s="15">
        <f t="shared" ref="Q175" si="564">Q176+Q179+Q184+Q189+Q192+Q199+Q206</f>
        <v>-15</v>
      </c>
      <c r="R175" s="22">
        <f t="shared" ref="R175" si="565">R176+R179+R184+R189+R192+R199+R206</f>
        <v>3623</v>
      </c>
      <c r="S175" s="22">
        <f t="shared" ref="S175" si="566">S176+S179+S184+S189+S192+S199+S206</f>
        <v>3623</v>
      </c>
      <c r="T175" s="15">
        <f>T176+T179+T184+T189+T192+T199+T206</f>
        <v>0</v>
      </c>
      <c r="U175" s="15">
        <f t="shared" ref="U175:Y175" si="567">U176+U179+U184+U189+U192+U199+U206</f>
        <v>0</v>
      </c>
      <c r="V175" s="15">
        <f t="shared" si="567"/>
        <v>0</v>
      </c>
      <c r="W175" s="15">
        <f t="shared" si="567"/>
        <v>0</v>
      </c>
      <c r="X175" s="22">
        <f t="shared" si="567"/>
        <v>3623</v>
      </c>
      <c r="Y175" s="22">
        <f t="shared" si="567"/>
        <v>3623</v>
      </c>
      <c r="Z175" s="22">
        <f t="shared" ref="Z175:AA175" si="568">Z176+Z179+Z184+Z189+Z192+Z199+Z206</f>
        <v>771</v>
      </c>
      <c r="AA175" s="22">
        <f t="shared" si="568"/>
        <v>771</v>
      </c>
      <c r="AB175" s="104">
        <f t="shared" si="428"/>
        <v>21.28070659674303</v>
      </c>
      <c r="AC175" s="104">
        <f t="shared" si="438"/>
        <v>21.28070659674303</v>
      </c>
    </row>
    <row r="176" spans="1:29" ht="33">
      <c r="A176" s="27" t="s">
        <v>552</v>
      </c>
      <c r="B176" s="21" t="s">
        <v>50</v>
      </c>
      <c r="C176" s="21" t="s">
        <v>73</v>
      </c>
      <c r="D176" s="23" t="s">
        <v>554</v>
      </c>
      <c r="E176" s="21"/>
      <c r="F176" s="22">
        <f t="shared" ref="F176:G177" si="569">F177</f>
        <v>57</v>
      </c>
      <c r="G176" s="22">
        <f t="shared" si="569"/>
        <v>57</v>
      </c>
      <c r="H176" s="15">
        <f>H177</f>
        <v>0</v>
      </c>
      <c r="I176" s="15">
        <f t="shared" ref="I176:M177" si="570">I177</f>
        <v>0</v>
      </c>
      <c r="J176" s="15">
        <f t="shared" si="570"/>
        <v>0</v>
      </c>
      <c r="K176" s="15">
        <f t="shared" si="570"/>
        <v>0</v>
      </c>
      <c r="L176" s="22">
        <f t="shared" si="570"/>
        <v>57</v>
      </c>
      <c r="M176" s="22">
        <f t="shared" si="570"/>
        <v>57</v>
      </c>
      <c r="N176" s="15">
        <f>N177</f>
        <v>0</v>
      </c>
      <c r="O176" s="15">
        <f t="shared" ref="O176:O177" si="571">O177</f>
        <v>0</v>
      </c>
      <c r="P176" s="15">
        <f t="shared" ref="P176:P177" si="572">P177</f>
        <v>0</v>
      </c>
      <c r="Q176" s="15">
        <f t="shared" ref="Q176:Q177" si="573">Q177</f>
        <v>0</v>
      </c>
      <c r="R176" s="22">
        <f t="shared" ref="R176:R177" si="574">R177</f>
        <v>57</v>
      </c>
      <c r="S176" s="22">
        <f t="shared" ref="S176:S177" si="575">S177</f>
        <v>57</v>
      </c>
      <c r="T176" s="15">
        <f>T177</f>
        <v>0</v>
      </c>
      <c r="U176" s="15">
        <f t="shared" ref="U176:AA177" si="576">U177</f>
        <v>0</v>
      </c>
      <c r="V176" s="15">
        <f t="shared" si="576"/>
        <v>0</v>
      </c>
      <c r="W176" s="15">
        <f t="shared" si="576"/>
        <v>0</v>
      </c>
      <c r="X176" s="22">
        <f t="shared" si="576"/>
        <v>57</v>
      </c>
      <c r="Y176" s="22">
        <f t="shared" si="576"/>
        <v>57</v>
      </c>
      <c r="Z176" s="22">
        <f t="shared" si="576"/>
        <v>0</v>
      </c>
      <c r="AA176" s="22">
        <f t="shared" si="576"/>
        <v>0</v>
      </c>
      <c r="AB176" s="104">
        <f t="shared" si="428"/>
        <v>0</v>
      </c>
      <c r="AC176" s="104">
        <f t="shared" si="438"/>
        <v>0</v>
      </c>
    </row>
    <row r="177" spans="1:29" ht="33">
      <c r="A177" s="27" t="s">
        <v>549</v>
      </c>
      <c r="B177" s="21" t="s">
        <v>50</v>
      </c>
      <c r="C177" s="21" t="s">
        <v>73</v>
      </c>
      <c r="D177" s="23" t="s">
        <v>554</v>
      </c>
      <c r="E177" s="21" t="s">
        <v>80</v>
      </c>
      <c r="F177" s="22">
        <f t="shared" si="569"/>
        <v>57</v>
      </c>
      <c r="G177" s="22">
        <f t="shared" si="569"/>
        <v>57</v>
      </c>
      <c r="H177" s="15">
        <f>H178</f>
        <v>0</v>
      </c>
      <c r="I177" s="15">
        <f t="shared" si="570"/>
        <v>0</v>
      </c>
      <c r="J177" s="15">
        <f t="shared" si="570"/>
        <v>0</v>
      </c>
      <c r="K177" s="15">
        <f t="shared" si="570"/>
        <v>0</v>
      </c>
      <c r="L177" s="22">
        <f t="shared" si="570"/>
        <v>57</v>
      </c>
      <c r="M177" s="22">
        <f t="shared" si="570"/>
        <v>57</v>
      </c>
      <c r="N177" s="15">
        <f>N178</f>
        <v>0</v>
      </c>
      <c r="O177" s="15">
        <f t="shared" si="571"/>
        <v>0</v>
      </c>
      <c r="P177" s="15">
        <f t="shared" si="572"/>
        <v>0</v>
      </c>
      <c r="Q177" s="15">
        <f t="shared" si="573"/>
        <v>0</v>
      </c>
      <c r="R177" s="22">
        <f t="shared" si="574"/>
        <v>57</v>
      </c>
      <c r="S177" s="22">
        <f t="shared" si="575"/>
        <v>57</v>
      </c>
      <c r="T177" s="15">
        <f>T178</f>
        <v>0</v>
      </c>
      <c r="U177" s="15">
        <f t="shared" si="576"/>
        <v>0</v>
      </c>
      <c r="V177" s="15">
        <f t="shared" si="576"/>
        <v>0</v>
      </c>
      <c r="W177" s="15">
        <f t="shared" si="576"/>
        <v>0</v>
      </c>
      <c r="X177" s="22">
        <f t="shared" si="576"/>
        <v>57</v>
      </c>
      <c r="Y177" s="22">
        <f t="shared" si="576"/>
        <v>57</v>
      </c>
      <c r="Z177" s="22">
        <f t="shared" si="576"/>
        <v>0</v>
      </c>
      <c r="AA177" s="22">
        <f t="shared" si="576"/>
        <v>0</v>
      </c>
      <c r="AB177" s="104">
        <f t="shared" si="428"/>
        <v>0</v>
      </c>
      <c r="AC177" s="104">
        <f t="shared" si="438"/>
        <v>0</v>
      </c>
    </row>
    <row r="178" spans="1:29" ht="34.5" customHeight="1">
      <c r="A178" s="27" t="s">
        <v>167</v>
      </c>
      <c r="B178" s="21" t="s">
        <v>50</v>
      </c>
      <c r="C178" s="21" t="s">
        <v>73</v>
      </c>
      <c r="D178" s="23" t="s">
        <v>554</v>
      </c>
      <c r="E178" s="21" t="s">
        <v>166</v>
      </c>
      <c r="F178" s="22">
        <v>57</v>
      </c>
      <c r="G178" s="22">
        <v>57</v>
      </c>
      <c r="H178" s="15"/>
      <c r="I178" s="15"/>
      <c r="J178" s="15"/>
      <c r="K178" s="15"/>
      <c r="L178" s="22">
        <f>F178+H178+I178+J178+K178</f>
        <v>57</v>
      </c>
      <c r="M178" s="22">
        <f>G178+K178</f>
        <v>57</v>
      </c>
      <c r="N178" s="15"/>
      <c r="O178" s="15"/>
      <c r="P178" s="15"/>
      <c r="Q178" s="15"/>
      <c r="R178" s="22">
        <f>L178+N178+O178+P178+Q178</f>
        <v>57</v>
      </c>
      <c r="S178" s="22">
        <f>M178+Q178</f>
        <v>57</v>
      </c>
      <c r="T178" s="15"/>
      <c r="U178" s="15"/>
      <c r="V178" s="15"/>
      <c r="W178" s="15"/>
      <c r="X178" s="22">
        <f>R178+T178+U178+V178+W178</f>
        <v>57</v>
      </c>
      <c r="Y178" s="22">
        <f>S178+W178</f>
        <v>57</v>
      </c>
      <c r="Z178" s="22"/>
      <c r="AA178" s="22"/>
      <c r="AB178" s="104">
        <f t="shared" si="428"/>
        <v>0</v>
      </c>
      <c r="AC178" s="104">
        <f t="shared" si="438"/>
        <v>0</v>
      </c>
    </row>
    <row r="179" spans="1:29" ht="33">
      <c r="A179" s="27" t="s">
        <v>555</v>
      </c>
      <c r="B179" s="21" t="s">
        <v>50</v>
      </c>
      <c r="C179" s="21" t="s">
        <v>73</v>
      </c>
      <c r="D179" s="23" t="s">
        <v>556</v>
      </c>
      <c r="E179" s="21"/>
      <c r="F179" s="22">
        <f t="shared" ref="F179:G179" si="577">F180+F182</f>
        <v>132</v>
      </c>
      <c r="G179" s="22">
        <f t="shared" si="577"/>
        <v>132</v>
      </c>
      <c r="H179" s="15">
        <f>H180+H182</f>
        <v>0</v>
      </c>
      <c r="I179" s="15">
        <f t="shared" ref="I179:M179" si="578">I180+I182</f>
        <v>0</v>
      </c>
      <c r="J179" s="15">
        <f t="shared" si="578"/>
        <v>0</v>
      </c>
      <c r="K179" s="15">
        <f t="shared" si="578"/>
        <v>0</v>
      </c>
      <c r="L179" s="22">
        <f t="shared" si="578"/>
        <v>132</v>
      </c>
      <c r="M179" s="22">
        <f t="shared" si="578"/>
        <v>132</v>
      </c>
      <c r="N179" s="15">
        <f>N180+N182</f>
        <v>0</v>
      </c>
      <c r="O179" s="15">
        <f t="shared" ref="O179" si="579">O180+O182</f>
        <v>0</v>
      </c>
      <c r="P179" s="15">
        <f t="shared" ref="P179" si="580">P180+P182</f>
        <v>0</v>
      </c>
      <c r="Q179" s="15">
        <f t="shared" ref="Q179" si="581">Q180+Q182</f>
        <v>0</v>
      </c>
      <c r="R179" s="22">
        <f t="shared" ref="R179" si="582">R180+R182</f>
        <v>132</v>
      </c>
      <c r="S179" s="22">
        <f t="shared" ref="S179" si="583">S180+S182</f>
        <v>132</v>
      </c>
      <c r="T179" s="15">
        <f>T180+T182</f>
        <v>0</v>
      </c>
      <c r="U179" s="15">
        <f t="shared" ref="U179:Y179" si="584">U180+U182</f>
        <v>0</v>
      </c>
      <c r="V179" s="15">
        <f t="shared" si="584"/>
        <v>0</v>
      </c>
      <c r="W179" s="15">
        <f t="shared" si="584"/>
        <v>0</v>
      </c>
      <c r="X179" s="22">
        <f t="shared" si="584"/>
        <v>132</v>
      </c>
      <c r="Y179" s="22">
        <f t="shared" si="584"/>
        <v>132</v>
      </c>
      <c r="Z179" s="22">
        <f t="shared" ref="Z179:AA179" si="585">Z180+Z182</f>
        <v>38</v>
      </c>
      <c r="AA179" s="22">
        <f t="shared" si="585"/>
        <v>38</v>
      </c>
      <c r="AB179" s="104">
        <f t="shared" si="428"/>
        <v>28.787878787878789</v>
      </c>
      <c r="AC179" s="104">
        <f t="shared" si="438"/>
        <v>28.787878787878789</v>
      </c>
    </row>
    <row r="180" spans="1:29" ht="33">
      <c r="A180" s="27" t="s">
        <v>549</v>
      </c>
      <c r="B180" s="21" t="s">
        <v>50</v>
      </c>
      <c r="C180" s="21" t="s">
        <v>73</v>
      </c>
      <c r="D180" s="23" t="s">
        <v>556</v>
      </c>
      <c r="E180" s="21" t="s">
        <v>80</v>
      </c>
      <c r="F180" s="22">
        <f t="shared" ref="F180" si="586">F181</f>
        <v>128</v>
      </c>
      <c r="G180" s="22">
        <f t="shared" ref="G180" si="587">G181</f>
        <v>128</v>
      </c>
      <c r="H180" s="15">
        <f>H181</f>
        <v>0</v>
      </c>
      <c r="I180" s="15">
        <f t="shared" ref="I180:M180" si="588">I181</f>
        <v>0</v>
      </c>
      <c r="J180" s="15">
        <f t="shared" si="588"/>
        <v>0</v>
      </c>
      <c r="K180" s="15">
        <f t="shared" si="588"/>
        <v>0</v>
      </c>
      <c r="L180" s="22">
        <f t="shared" si="588"/>
        <v>128</v>
      </c>
      <c r="M180" s="22">
        <f t="shared" si="588"/>
        <v>128</v>
      </c>
      <c r="N180" s="15">
        <f>N181</f>
        <v>0</v>
      </c>
      <c r="O180" s="15">
        <f t="shared" ref="O180" si="589">O181</f>
        <v>0</v>
      </c>
      <c r="P180" s="15">
        <f t="shared" ref="P180" si="590">P181</f>
        <v>0</v>
      </c>
      <c r="Q180" s="15">
        <f t="shared" ref="Q180" si="591">Q181</f>
        <v>0</v>
      </c>
      <c r="R180" s="22">
        <f t="shared" ref="R180" si="592">R181</f>
        <v>128</v>
      </c>
      <c r="S180" s="22">
        <f t="shared" ref="S180" si="593">S181</f>
        <v>128</v>
      </c>
      <c r="T180" s="15">
        <f>T181</f>
        <v>0</v>
      </c>
      <c r="U180" s="15">
        <f t="shared" ref="U180:AA180" si="594">U181</f>
        <v>0</v>
      </c>
      <c r="V180" s="15">
        <f t="shared" si="594"/>
        <v>0</v>
      </c>
      <c r="W180" s="15">
        <f t="shared" si="594"/>
        <v>0</v>
      </c>
      <c r="X180" s="22">
        <f t="shared" si="594"/>
        <v>128</v>
      </c>
      <c r="Y180" s="22">
        <f t="shared" si="594"/>
        <v>128</v>
      </c>
      <c r="Z180" s="22">
        <f t="shared" si="594"/>
        <v>38</v>
      </c>
      <c r="AA180" s="22">
        <f t="shared" si="594"/>
        <v>38</v>
      </c>
      <c r="AB180" s="104">
        <f t="shared" si="428"/>
        <v>29.6875</v>
      </c>
      <c r="AC180" s="104">
        <f t="shared" si="438"/>
        <v>29.6875</v>
      </c>
    </row>
    <row r="181" spans="1:29" ht="33.75" customHeight="1">
      <c r="A181" s="27" t="s">
        <v>167</v>
      </c>
      <c r="B181" s="21" t="s">
        <v>50</v>
      </c>
      <c r="C181" s="21" t="s">
        <v>73</v>
      </c>
      <c r="D181" s="23" t="s">
        <v>556</v>
      </c>
      <c r="E181" s="21" t="s">
        <v>166</v>
      </c>
      <c r="F181" s="22">
        <v>128</v>
      </c>
      <c r="G181" s="22">
        <v>128</v>
      </c>
      <c r="H181" s="15"/>
      <c r="I181" s="15"/>
      <c r="J181" s="15"/>
      <c r="K181" s="15"/>
      <c r="L181" s="22">
        <f>F181+H181+I181+J181+K181</f>
        <v>128</v>
      </c>
      <c r="M181" s="22">
        <f>G181+K181</f>
        <v>128</v>
      </c>
      <c r="N181" s="15"/>
      <c r="O181" s="15"/>
      <c r="P181" s="15"/>
      <c r="Q181" s="15"/>
      <c r="R181" s="22">
        <f>L181+N181+O181+P181+Q181</f>
        <v>128</v>
      </c>
      <c r="S181" s="22">
        <f>M181+Q181</f>
        <v>128</v>
      </c>
      <c r="T181" s="15"/>
      <c r="U181" s="15"/>
      <c r="V181" s="15"/>
      <c r="W181" s="15"/>
      <c r="X181" s="22">
        <f>R181+T181+U181+V181+W181</f>
        <v>128</v>
      </c>
      <c r="Y181" s="22">
        <f>S181+W181</f>
        <v>128</v>
      </c>
      <c r="Z181" s="22">
        <v>38</v>
      </c>
      <c r="AA181" s="22">
        <v>38</v>
      </c>
      <c r="AB181" s="104">
        <f t="shared" si="428"/>
        <v>29.6875</v>
      </c>
      <c r="AC181" s="104">
        <f t="shared" si="438"/>
        <v>29.6875</v>
      </c>
    </row>
    <row r="182" spans="1:29" ht="16.5">
      <c r="A182" s="27" t="s">
        <v>99</v>
      </c>
      <c r="B182" s="21" t="s">
        <v>50</v>
      </c>
      <c r="C182" s="21" t="s">
        <v>73</v>
      </c>
      <c r="D182" s="23" t="s">
        <v>556</v>
      </c>
      <c r="E182" s="21" t="s">
        <v>100</v>
      </c>
      <c r="F182" s="22">
        <f t="shared" ref="F182" si="595">F183</f>
        <v>4</v>
      </c>
      <c r="G182" s="22">
        <f t="shared" ref="G182" si="596">G183</f>
        <v>4</v>
      </c>
      <c r="H182" s="15">
        <f>H183</f>
        <v>0</v>
      </c>
      <c r="I182" s="15">
        <f t="shared" ref="I182:M182" si="597">I183</f>
        <v>0</v>
      </c>
      <c r="J182" s="15">
        <f t="shared" si="597"/>
        <v>0</v>
      </c>
      <c r="K182" s="15">
        <f t="shared" si="597"/>
        <v>0</v>
      </c>
      <c r="L182" s="22">
        <f t="shared" si="597"/>
        <v>4</v>
      </c>
      <c r="M182" s="22">
        <f t="shared" si="597"/>
        <v>4</v>
      </c>
      <c r="N182" s="15">
        <f>N183</f>
        <v>0</v>
      </c>
      <c r="O182" s="15">
        <f t="shared" ref="O182" si="598">O183</f>
        <v>0</v>
      </c>
      <c r="P182" s="15">
        <f t="shared" ref="P182" si="599">P183</f>
        <v>0</v>
      </c>
      <c r="Q182" s="15">
        <f t="shared" ref="Q182" si="600">Q183</f>
        <v>0</v>
      </c>
      <c r="R182" s="22">
        <f t="shared" ref="R182" si="601">R183</f>
        <v>4</v>
      </c>
      <c r="S182" s="22">
        <f t="shared" ref="S182" si="602">S183</f>
        <v>4</v>
      </c>
      <c r="T182" s="15">
        <f>T183</f>
        <v>0</v>
      </c>
      <c r="U182" s="15">
        <f t="shared" ref="U182:AA182" si="603">U183</f>
        <v>0</v>
      </c>
      <c r="V182" s="15">
        <f t="shared" si="603"/>
        <v>0</v>
      </c>
      <c r="W182" s="15">
        <f t="shared" si="603"/>
        <v>0</v>
      </c>
      <c r="X182" s="22">
        <f t="shared" si="603"/>
        <v>4</v>
      </c>
      <c r="Y182" s="22">
        <f t="shared" si="603"/>
        <v>4</v>
      </c>
      <c r="Z182" s="22">
        <f t="shared" si="603"/>
        <v>0</v>
      </c>
      <c r="AA182" s="22">
        <f t="shared" si="603"/>
        <v>0</v>
      </c>
      <c r="AB182" s="104">
        <f t="shared" si="428"/>
        <v>0</v>
      </c>
      <c r="AC182" s="104">
        <f t="shared" si="438"/>
        <v>0</v>
      </c>
    </row>
    <row r="183" spans="1:29" ht="16.5">
      <c r="A183" s="27" t="s">
        <v>169</v>
      </c>
      <c r="B183" s="21" t="s">
        <v>50</v>
      </c>
      <c r="C183" s="21" t="s">
        <v>73</v>
      </c>
      <c r="D183" s="23" t="s">
        <v>556</v>
      </c>
      <c r="E183" s="21" t="s">
        <v>168</v>
      </c>
      <c r="F183" s="22">
        <v>4</v>
      </c>
      <c r="G183" s="22">
        <v>4</v>
      </c>
      <c r="H183" s="15"/>
      <c r="I183" s="15"/>
      <c r="J183" s="15"/>
      <c r="K183" s="15"/>
      <c r="L183" s="22">
        <f>F183+H183+I183+J183+K183</f>
        <v>4</v>
      </c>
      <c r="M183" s="22">
        <f>G183+K183</f>
        <v>4</v>
      </c>
      <c r="N183" s="15"/>
      <c r="O183" s="15"/>
      <c r="P183" s="15"/>
      <c r="Q183" s="15"/>
      <c r="R183" s="22">
        <f>L183+N183+O183+P183+Q183</f>
        <v>4</v>
      </c>
      <c r="S183" s="22">
        <f>M183+Q183</f>
        <v>4</v>
      </c>
      <c r="T183" s="15"/>
      <c r="U183" s="15"/>
      <c r="V183" s="15"/>
      <c r="W183" s="15"/>
      <c r="X183" s="22">
        <f>R183+T183+U183+V183+W183</f>
        <v>4</v>
      </c>
      <c r="Y183" s="22">
        <f>S183+W183</f>
        <v>4</v>
      </c>
      <c r="Z183" s="22"/>
      <c r="AA183" s="22"/>
      <c r="AB183" s="104">
        <f t="shared" si="428"/>
        <v>0</v>
      </c>
      <c r="AC183" s="104">
        <f t="shared" si="438"/>
        <v>0</v>
      </c>
    </row>
    <row r="184" spans="1:29" ht="33">
      <c r="A184" s="27" t="s">
        <v>557</v>
      </c>
      <c r="B184" s="21" t="s">
        <v>50</v>
      </c>
      <c r="C184" s="21" t="s">
        <v>73</v>
      </c>
      <c r="D184" s="23" t="s">
        <v>560</v>
      </c>
      <c r="E184" s="21"/>
      <c r="F184" s="22">
        <f t="shared" ref="F184:G184" si="604">F185+F187</f>
        <v>121</v>
      </c>
      <c r="G184" s="22">
        <f t="shared" si="604"/>
        <v>121</v>
      </c>
      <c r="H184" s="15">
        <f>H185+H187</f>
        <v>0</v>
      </c>
      <c r="I184" s="15">
        <f t="shared" ref="I184:M184" si="605">I185+I187</f>
        <v>0</v>
      </c>
      <c r="J184" s="15">
        <f t="shared" si="605"/>
        <v>0</v>
      </c>
      <c r="K184" s="15">
        <f t="shared" si="605"/>
        <v>0</v>
      </c>
      <c r="L184" s="22">
        <f t="shared" si="605"/>
        <v>121</v>
      </c>
      <c r="M184" s="22">
        <f t="shared" si="605"/>
        <v>121</v>
      </c>
      <c r="N184" s="15">
        <f>N185+N187</f>
        <v>0</v>
      </c>
      <c r="O184" s="15">
        <f t="shared" ref="O184" si="606">O185+O187</f>
        <v>0</v>
      </c>
      <c r="P184" s="15">
        <f t="shared" ref="P184" si="607">P185+P187</f>
        <v>0</v>
      </c>
      <c r="Q184" s="15">
        <f t="shared" ref="Q184" si="608">Q185+Q187</f>
        <v>0</v>
      </c>
      <c r="R184" s="22">
        <f t="shared" ref="R184" si="609">R185+R187</f>
        <v>121</v>
      </c>
      <c r="S184" s="22">
        <f t="shared" ref="S184" si="610">S185+S187</f>
        <v>121</v>
      </c>
      <c r="T184" s="15">
        <f>T185+T187</f>
        <v>0</v>
      </c>
      <c r="U184" s="15">
        <f t="shared" ref="U184:Y184" si="611">U185+U187</f>
        <v>0</v>
      </c>
      <c r="V184" s="15">
        <f t="shared" si="611"/>
        <v>0</v>
      </c>
      <c r="W184" s="15">
        <f t="shared" si="611"/>
        <v>0</v>
      </c>
      <c r="X184" s="22">
        <f t="shared" si="611"/>
        <v>121</v>
      </c>
      <c r="Y184" s="22">
        <f t="shared" si="611"/>
        <v>121</v>
      </c>
      <c r="Z184" s="22">
        <f t="shared" ref="Z184:AA184" si="612">Z185+Z187</f>
        <v>0</v>
      </c>
      <c r="AA184" s="22">
        <f t="shared" si="612"/>
        <v>0</v>
      </c>
      <c r="AB184" s="104">
        <f t="shared" si="428"/>
        <v>0</v>
      </c>
      <c r="AC184" s="104">
        <f t="shared" si="438"/>
        <v>0</v>
      </c>
    </row>
    <row r="185" spans="1:29" ht="82.5">
      <c r="A185" s="27" t="s">
        <v>553</v>
      </c>
      <c r="B185" s="21" t="s">
        <v>50</v>
      </c>
      <c r="C185" s="21" t="s">
        <v>73</v>
      </c>
      <c r="D185" s="23" t="s">
        <v>560</v>
      </c>
      <c r="E185" s="21" t="s">
        <v>105</v>
      </c>
      <c r="F185" s="22">
        <f t="shared" ref="F185" si="613">F186</f>
        <v>81</v>
      </c>
      <c r="G185" s="22">
        <f t="shared" ref="G185" si="614">G186</f>
        <v>81</v>
      </c>
      <c r="H185" s="15">
        <f>H186</f>
        <v>0</v>
      </c>
      <c r="I185" s="15">
        <f t="shared" ref="I185:M185" si="615">I186</f>
        <v>0</v>
      </c>
      <c r="J185" s="15">
        <f t="shared" si="615"/>
        <v>0</v>
      </c>
      <c r="K185" s="15">
        <f t="shared" si="615"/>
        <v>0</v>
      </c>
      <c r="L185" s="22">
        <f t="shared" si="615"/>
        <v>81</v>
      </c>
      <c r="M185" s="22">
        <f t="shared" si="615"/>
        <v>81</v>
      </c>
      <c r="N185" s="15">
        <f>N186</f>
        <v>0</v>
      </c>
      <c r="O185" s="15">
        <f t="shared" ref="O185" si="616">O186</f>
        <v>0</v>
      </c>
      <c r="P185" s="15">
        <f t="shared" ref="P185" si="617">P186</f>
        <v>0</v>
      </c>
      <c r="Q185" s="15">
        <f t="shared" ref="Q185" si="618">Q186</f>
        <v>0</v>
      </c>
      <c r="R185" s="22">
        <f t="shared" ref="R185" si="619">R186</f>
        <v>81</v>
      </c>
      <c r="S185" s="22">
        <f t="shared" ref="S185" si="620">S186</f>
        <v>81</v>
      </c>
      <c r="T185" s="15">
        <f>T186</f>
        <v>0</v>
      </c>
      <c r="U185" s="15">
        <f t="shared" ref="U185:AA185" si="621">U186</f>
        <v>0</v>
      </c>
      <c r="V185" s="15">
        <f t="shared" si="621"/>
        <v>0</v>
      </c>
      <c r="W185" s="15">
        <f t="shared" si="621"/>
        <v>0</v>
      </c>
      <c r="X185" s="22">
        <f t="shared" si="621"/>
        <v>81</v>
      </c>
      <c r="Y185" s="22">
        <f t="shared" si="621"/>
        <v>81</v>
      </c>
      <c r="Z185" s="22">
        <f t="shared" si="621"/>
        <v>0</v>
      </c>
      <c r="AA185" s="22">
        <f t="shared" si="621"/>
        <v>0</v>
      </c>
      <c r="AB185" s="104">
        <f t="shared" si="428"/>
        <v>0</v>
      </c>
      <c r="AC185" s="104">
        <f t="shared" si="438"/>
        <v>0</v>
      </c>
    </row>
    <row r="186" spans="1:29" ht="18.75" customHeight="1">
      <c r="A186" s="27" t="s">
        <v>177</v>
      </c>
      <c r="B186" s="21" t="s">
        <v>50</v>
      </c>
      <c r="C186" s="21" t="s">
        <v>73</v>
      </c>
      <c r="D186" s="23" t="s">
        <v>560</v>
      </c>
      <c r="E186" s="21" t="s">
        <v>176</v>
      </c>
      <c r="F186" s="22">
        <v>81</v>
      </c>
      <c r="G186" s="22">
        <v>81</v>
      </c>
      <c r="H186" s="15"/>
      <c r="I186" s="15"/>
      <c r="J186" s="15"/>
      <c r="K186" s="15"/>
      <c r="L186" s="22">
        <f>F186+H186+I186+J186+K186</f>
        <v>81</v>
      </c>
      <c r="M186" s="22">
        <f>G186+K186</f>
        <v>81</v>
      </c>
      <c r="N186" s="15"/>
      <c r="O186" s="15"/>
      <c r="P186" s="15"/>
      <c r="Q186" s="15"/>
      <c r="R186" s="22">
        <f>L186+N186+O186+P186+Q186</f>
        <v>81</v>
      </c>
      <c r="S186" s="22">
        <f>M186+Q186</f>
        <v>81</v>
      </c>
      <c r="T186" s="15"/>
      <c r="U186" s="15"/>
      <c r="V186" s="15"/>
      <c r="W186" s="15"/>
      <c r="X186" s="22">
        <f>R186+T186+U186+V186+W186</f>
        <v>81</v>
      </c>
      <c r="Y186" s="22">
        <f>S186+W186</f>
        <v>81</v>
      </c>
      <c r="Z186" s="22"/>
      <c r="AA186" s="22"/>
      <c r="AB186" s="104">
        <f t="shared" si="428"/>
        <v>0</v>
      </c>
      <c r="AC186" s="104">
        <f t="shared" si="438"/>
        <v>0</v>
      </c>
    </row>
    <row r="187" spans="1:29" ht="33">
      <c r="A187" s="27" t="s">
        <v>549</v>
      </c>
      <c r="B187" s="21" t="s">
        <v>50</v>
      </c>
      <c r="C187" s="21" t="s">
        <v>73</v>
      </c>
      <c r="D187" s="23" t="s">
        <v>560</v>
      </c>
      <c r="E187" s="21" t="s">
        <v>80</v>
      </c>
      <c r="F187" s="22">
        <f t="shared" ref="F187" si="622">F188</f>
        <v>40</v>
      </c>
      <c r="G187" s="22">
        <f t="shared" ref="G187" si="623">G188</f>
        <v>40</v>
      </c>
      <c r="H187" s="15">
        <f>H188</f>
        <v>0</v>
      </c>
      <c r="I187" s="15">
        <f t="shared" ref="I187:M187" si="624">I188</f>
        <v>0</v>
      </c>
      <c r="J187" s="15">
        <f t="shared" si="624"/>
        <v>0</v>
      </c>
      <c r="K187" s="15">
        <f t="shared" si="624"/>
        <v>0</v>
      </c>
      <c r="L187" s="22">
        <f t="shared" si="624"/>
        <v>40</v>
      </c>
      <c r="M187" s="22">
        <f t="shared" si="624"/>
        <v>40</v>
      </c>
      <c r="N187" s="15">
        <f>N188</f>
        <v>0</v>
      </c>
      <c r="O187" s="15">
        <f t="shared" ref="O187" si="625">O188</f>
        <v>0</v>
      </c>
      <c r="P187" s="15">
        <f t="shared" ref="P187" si="626">P188</f>
        <v>0</v>
      </c>
      <c r="Q187" s="15">
        <f t="shared" ref="Q187" si="627">Q188</f>
        <v>0</v>
      </c>
      <c r="R187" s="22">
        <f t="shared" ref="R187" si="628">R188</f>
        <v>40</v>
      </c>
      <c r="S187" s="22">
        <f t="shared" ref="S187" si="629">S188</f>
        <v>40</v>
      </c>
      <c r="T187" s="15">
        <f>T188</f>
        <v>0</v>
      </c>
      <c r="U187" s="15">
        <f t="shared" ref="U187:AA187" si="630">U188</f>
        <v>0</v>
      </c>
      <c r="V187" s="15">
        <f t="shared" si="630"/>
        <v>0</v>
      </c>
      <c r="W187" s="15">
        <f t="shared" si="630"/>
        <v>0</v>
      </c>
      <c r="X187" s="22">
        <f t="shared" si="630"/>
        <v>40</v>
      </c>
      <c r="Y187" s="22">
        <f t="shared" si="630"/>
        <v>40</v>
      </c>
      <c r="Z187" s="22">
        <f t="shared" si="630"/>
        <v>0</v>
      </c>
      <c r="AA187" s="22">
        <f t="shared" si="630"/>
        <v>0</v>
      </c>
      <c r="AB187" s="104">
        <f t="shared" si="428"/>
        <v>0</v>
      </c>
      <c r="AC187" s="104">
        <f t="shared" si="438"/>
        <v>0</v>
      </c>
    </row>
    <row r="188" spans="1:29" ht="37.5" customHeight="1">
      <c r="A188" s="27" t="s">
        <v>167</v>
      </c>
      <c r="B188" s="21" t="s">
        <v>50</v>
      </c>
      <c r="C188" s="21" t="s">
        <v>73</v>
      </c>
      <c r="D188" s="23" t="s">
        <v>560</v>
      </c>
      <c r="E188" s="21" t="s">
        <v>166</v>
      </c>
      <c r="F188" s="22">
        <v>40</v>
      </c>
      <c r="G188" s="22">
        <v>40</v>
      </c>
      <c r="H188" s="15"/>
      <c r="I188" s="15"/>
      <c r="J188" s="15"/>
      <c r="K188" s="15"/>
      <c r="L188" s="22">
        <f>F188+H188+I188+J188+K188</f>
        <v>40</v>
      </c>
      <c r="M188" s="22">
        <f>G188+K188</f>
        <v>40</v>
      </c>
      <c r="N188" s="15"/>
      <c r="O188" s="15"/>
      <c r="P188" s="15"/>
      <c r="Q188" s="15"/>
      <c r="R188" s="22">
        <f>L188+N188+O188+P188+Q188</f>
        <v>40</v>
      </c>
      <c r="S188" s="22">
        <f>M188+Q188</f>
        <v>40</v>
      </c>
      <c r="T188" s="15"/>
      <c r="U188" s="15"/>
      <c r="V188" s="15"/>
      <c r="W188" s="15"/>
      <c r="X188" s="22">
        <f>R188+T188+U188+V188+W188</f>
        <v>40</v>
      </c>
      <c r="Y188" s="22">
        <f>S188+W188</f>
        <v>40</v>
      </c>
      <c r="Z188" s="22"/>
      <c r="AA188" s="22"/>
      <c r="AB188" s="104">
        <f t="shared" si="428"/>
        <v>0</v>
      </c>
      <c r="AC188" s="104">
        <f t="shared" si="438"/>
        <v>0</v>
      </c>
    </row>
    <row r="189" spans="1:29" ht="16.5">
      <c r="A189" s="27" t="s">
        <v>548</v>
      </c>
      <c r="B189" s="21" t="s">
        <v>50</v>
      </c>
      <c r="C189" s="21" t="s">
        <v>73</v>
      </c>
      <c r="D189" s="23" t="s">
        <v>550</v>
      </c>
      <c r="E189" s="21"/>
      <c r="F189" s="22">
        <f t="shared" ref="F189:G190" si="631">F190</f>
        <v>7</v>
      </c>
      <c r="G189" s="22">
        <f t="shared" si="631"/>
        <v>7</v>
      </c>
      <c r="H189" s="15">
        <f>H190</f>
        <v>0</v>
      </c>
      <c r="I189" s="15">
        <f t="shared" ref="I189:M190" si="632">I190</f>
        <v>0</v>
      </c>
      <c r="J189" s="15">
        <f t="shared" si="632"/>
        <v>0</v>
      </c>
      <c r="K189" s="15">
        <f t="shared" si="632"/>
        <v>0</v>
      </c>
      <c r="L189" s="22">
        <f t="shared" si="632"/>
        <v>7</v>
      </c>
      <c r="M189" s="22">
        <f t="shared" si="632"/>
        <v>7</v>
      </c>
      <c r="N189" s="15">
        <f>N190</f>
        <v>0</v>
      </c>
      <c r="O189" s="15">
        <f t="shared" ref="O189:O190" si="633">O190</f>
        <v>0</v>
      </c>
      <c r="P189" s="15">
        <f t="shared" ref="P189:P190" si="634">P190</f>
        <v>0</v>
      </c>
      <c r="Q189" s="15">
        <f t="shared" ref="Q189:Q190" si="635">Q190</f>
        <v>0</v>
      </c>
      <c r="R189" s="22">
        <f t="shared" ref="R189:R190" si="636">R190</f>
        <v>7</v>
      </c>
      <c r="S189" s="22">
        <f t="shared" ref="S189:S190" si="637">S190</f>
        <v>7</v>
      </c>
      <c r="T189" s="15">
        <f>T190</f>
        <v>0</v>
      </c>
      <c r="U189" s="15">
        <f t="shared" ref="U189:AA190" si="638">U190</f>
        <v>0</v>
      </c>
      <c r="V189" s="15">
        <f t="shared" si="638"/>
        <v>0</v>
      </c>
      <c r="W189" s="15">
        <f t="shared" si="638"/>
        <v>0</v>
      </c>
      <c r="X189" s="22">
        <f t="shared" si="638"/>
        <v>7</v>
      </c>
      <c r="Y189" s="22">
        <f t="shared" si="638"/>
        <v>7</v>
      </c>
      <c r="Z189" s="22">
        <f t="shared" si="638"/>
        <v>0</v>
      </c>
      <c r="AA189" s="22">
        <f t="shared" si="638"/>
        <v>0</v>
      </c>
      <c r="AB189" s="104">
        <f t="shared" si="428"/>
        <v>0</v>
      </c>
      <c r="AC189" s="104">
        <f t="shared" si="438"/>
        <v>0</v>
      </c>
    </row>
    <row r="190" spans="1:29" ht="33">
      <c r="A190" s="27" t="s">
        <v>549</v>
      </c>
      <c r="B190" s="21" t="s">
        <v>50</v>
      </c>
      <c r="C190" s="21" t="s">
        <v>73</v>
      </c>
      <c r="D190" s="23" t="s">
        <v>550</v>
      </c>
      <c r="E190" s="21" t="s">
        <v>80</v>
      </c>
      <c r="F190" s="22">
        <f t="shared" si="631"/>
        <v>7</v>
      </c>
      <c r="G190" s="22">
        <f t="shared" si="631"/>
        <v>7</v>
      </c>
      <c r="H190" s="15">
        <f>H191</f>
        <v>0</v>
      </c>
      <c r="I190" s="15">
        <f t="shared" si="632"/>
        <v>0</v>
      </c>
      <c r="J190" s="15">
        <f t="shared" si="632"/>
        <v>0</v>
      </c>
      <c r="K190" s="15">
        <f t="shared" si="632"/>
        <v>0</v>
      </c>
      <c r="L190" s="22">
        <f t="shared" si="632"/>
        <v>7</v>
      </c>
      <c r="M190" s="22">
        <f t="shared" si="632"/>
        <v>7</v>
      </c>
      <c r="N190" s="15">
        <f>N191</f>
        <v>0</v>
      </c>
      <c r="O190" s="15">
        <f t="shared" si="633"/>
        <v>0</v>
      </c>
      <c r="P190" s="15">
        <f t="shared" si="634"/>
        <v>0</v>
      </c>
      <c r="Q190" s="15">
        <f t="shared" si="635"/>
        <v>0</v>
      </c>
      <c r="R190" s="22">
        <f t="shared" si="636"/>
        <v>7</v>
      </c>
      <c r="S190" s="22">
        <f t="shared" si="637"/>
        <v>7</v>
      </c>
      <c r="T190" s="15">
        <f>T191</f>
        <v>0</v>
      </c>
      <c r="U190" s="15">
        <f t="shared" si="638"/>
        <v>0</v>
      </c>
      <c r="V190" s="15">
        <f t="shared" si="638"/>
        <v>0</v>
      </c>
      <c r="W190" s="15">
        <f t="shared" si="638"/>
        <v>0</v>
      </c>
      <c r="X190" s="22">
        <f t="shared" si="638"/>
        <v>7</v>
      </c>
      <c r="Y190" s="22">
        <f t="shared" si="638"/>
        <v>7</v>
      </c>
      <c r="Z190" s="22">
        <f t="shared" si="638"/>
        <v>0</v>
      </c>
      <c r="AA190" s="22">
        <f t="shared" si="638"/>
        <v>0</v>
      </c>
      <c r="AB190" s="104">
        <f t="shared" si="428"/>
        <v>0</v>
      </c>
      <c r="AC190" s="104">
        <f t="shared" si="438"/>
        <v>0</v>
      </c>
    </row>
    <row r="191" spans="1:29" ht="49.5">
      <c r="A191" s="27" t="s">
        <v>167</v>
      </c>
      <c r="B191" s="21" t="s">
        <v>50</v>
      </c>
      <c r="C191" s="21" t="s">
        <v>73</v>
      </c>
      <c r="D191" s="23" t="s">
        <v>550</v>
      </c>
      <c r="E191" s="21" t="s">
        <v>166</v>
      </c>
      <c r="F191" s="22">
        <v>7</v>
      </c>
      <c r="G191" s="22">
        <v>7</v>
      </c>
      <c r="H191" s="15"/>
      <c r="I191" s="15"/>
      <c r="J191" s="15"/>
      <c r="K191" s="15"/>
      <c r="L191" s="22">
        <f>F191+H191+I191+J191+K191</f>
        <v>7</v>
      </c>
      <c r="M191" s="22">
        <f>G191+K191</f>
        <v>7</v>
      </c>
      <c r="N191" s="15"/>
      <c r="O191" s="15"/>
      <c r="P191" s="15"/>
      <c r="Q191" s="15"/>
      <c r="R191" s="22">
        <f>L191+N191+O191+P191+Q191</f>
        <v>7</v>
      </c>
      <c r="S191" s="22">
        <f>M191+Q191</f>
        <v>7</v>
      </c>
      <c r="T191" s="15"/>
      <c r="U191" s="15"/>
      <c r="V191" s="15"/>
      <c r="W191" s="15"/>
      <c r="X191" s="22">
        <f>R191+T191+U191+V191+W191</f>
        <v>7</v>
      </c>
      <c r="Y191" s="22">
        <f>S191+W191</f>
        <v>7</v>
      </c>
      <c r="Z191" s="22"/>
      <c r="AA191" s="22"/>
      <c r="AB191" s="104">
        <f t="shared" si="428"/>
        <v>0</v>
      </c>
      <c r="AC191" s="104">
        <f t="shared" si="438"/>
        <v>0</v>
      </c>
    </row>
    <row r="192" spans="1:29" ht="66">
      <c r="A192" s="27" t="s">
        <v>559</v>
      </c>
      <c r="B192" s="21" t="s">
        <v>50</v>
      </c>
      <c r="C192" s="21" t="s">
        <v>73</v>
      </c>
      <c r="D192" s="23" t="s">
        <v>562</v>
      </c>
      <c r="E192" s="21"/>
      <c r="F192" s="22">
        <f t="shared" ref="F192:G192" si="639">F193+F195+F197</f>
        <v>2926</v>
      </c>
      <c r="G192" s="22">
        <f t="shared" si="639"/>
        <v>2926</v>
      </c>
      <c r="H192" s="15">
        <f>H193+H195+H197</f>
        <v>0</v>
      </c>
      <c r="I192" s="15">
        <f t="shared" ref="I192:M192" si="640">I193+I195+I197</f>
        <v>0</v>
      </c>
      <c r="J192" s="15">
        <f t="shared" si="640"/>
        <v>0</v>
      </c>
      <c r="K192" s="15">
        <f t="shared" si="640"/>
        <v>0</v>
      </c>
      <c r="L192" s="22">
        <f t="shared" si="640"/>
        <v>2926</v>
      </c>
      <c r="M192" s="22">
        <f t="shared" si="640"/>
        <v>2926</v>
      </c>
      <c r="N192" s="15">
        <f>N193+N195+N197</f>
        <v>0</v>
      </c>
      <c r="O192" s="15">
        <f t="shared" ref="O192" si="641">O193+O195+O197</f>
        <v>0</v>
      </c>
      <c r="P192" s="15">
        <f t="shared" ref="P192" si="642">P193+P195+P197</f>
        <v>0</v>
      </c>
      <c r="Q192" s="15">
        <f t="shared" ref="Q192" si="643">Q193+Q195+Q197</f>
        <v>0</v>
      </c>
      <c r="R192" s="22">
        <f t="shared" ref="R192" si="644">R193+R195+R197</f>
        <v>2926</v>
      </c>
      <c r="S192" s="22">
        <f t="shared" ref="S192" si="645">S193+S195+S197</f>
        <v>2926</v>
      </c>
      <c r="T192" s="15">
        <f>T193+T195+T197</f>
        <v>0</v>
      </c>
      <c r="U192" s="15">
        <f t="shared" ref="U192:Y192" si="646">U193+U195+U197</f>
        <v>0</v>
      </c>
      <c r="V192" s="15">
        <f t="shared" si="646"/>
        <v>0</v>
      </c>
      <c r="W192" s="15">
        <f t="shared" si="646"/>
        <v>0</v>
      </c>
      <c r="X192" s="22">
        <f t="shared" si="646"/>
        <v>2926</v>
      </c>
      <c r="Y192" s="22">
        <f t="shared" si="646"/>
        <v>2926</v>
      </c>
      <c r="Z192" s="22">
        <f t="shared" ref="Z192:AA192" si="647">Z193+Z195+Z197</f>
        <v>654</v>
      </c>
      <c r="AA192" s="22">
        <f t="shared" si="647"/>
        <v>654</v>
      </c>
      <c r="AB192" s="104">
        <f t="shared" si="428"/>
        <v>22.351332877648666</v>
      </c>
      <c r="AC192" s="104">
        <f t="shared" si="438"/>
        <v>22.351332877648666</v>
      </c>
    </row>
    <row r="193" spans="1:29" ht="82.5">
      <c r="A193" s="27" t="s">
        <v>553</v>
      </c>
      <c r="B193" s="21" t="s">
        <v>50</v>
      </c>
      <c r="C193" s="21" t="s">
        <v>73</v>
      </c>
      <c r="D193" s="23" t="s">
        <v>562</v>
      </c>
      <c r="E193" s="21" t="s">
        <v>105</v>
      </c>
      <c r="F193" s="22">
        <f t="shared" ref="F193" si="648">F194</f>
        <v>1643</v>
      </c>
      <c r="G193" s="22">
        <f t="shared" ref="G193" si="649">G194</f>
        <v>1643</v>
      </c>
      <c r="H193" s="15">
        <f>H194</f>
        <v>0</v>
      </c>
      <c r="I193" s="15">
        <f t="shared" ref="I193:M193" si="650">I194</f>
        <v>0</v>
      </c>
      <c r="J193" s="15">
        <f t="shared" si="650"/>
        <v>0</v>
      </c>
      <c r="K193" s="15">
        <f t="shared" si="650"/>
        <v>0</v>
      </c>
      <c r="L193" s="22">
        <f t="shared" si="650"/>
        <v>1643</v>
      </c>
      <c r="M193" s="22">
        <f t="shared" si="650"/>
        <v>1643</v>
      </c>
      <c r="N193" s="15">
        <f>N194</f>
        <v>0</v>
      </c>
      <c r="O193" s="15">
        <f t="shared" ref="O193" si="651">O194</f>
        <v>0</v>
      </c>
      <c r="P193" s="15">
        <f t="shared" ref="P193" si="652">P194</f>
        <v>0</v>
      </c>
      <c r="Q193" s="15">
        <f t="shared" ref="Q193" si="653">Q194</f>
        <v>0</v>
      </c>
      <c r="R193" s="22">
        <f t="shared" ref="R193" si="654">R194</f>
        <v>1643</v>
      </c>
      <c r="S193" s="22">
        <f t="shared" ref="S193" si="655">S194</f>
        <v>1643</v>
      </c>
      <c r="T193" s="15">
        <f>T194</f>
        <v>0</v>
      </c>
      <c r="U193" s="15">
        <f t="shared" ref="U193:AA193" si="656">U194</f>
        <v>0</v>
      </c>
      <c r="V193" s="15">
        <f t="shared" si="656"/>
        <v>0</v>
      </c>
      <c r="W193" s="15">
        <f t="shared" si="656"/>
        <v>0</v>
      </c>
      <c r="X193" s="22">
        <f t="shared" si="656"/>
        <v>1643</v>
      </c>
      <c r="Y193" s="22">
        <f t="shared" si="656"/>
        <v>1643</v>
      </c>
      <c r="Z193" s="22">
        <f t="shared" si="656"/>
        <v>282</v>
      </c>
      <c r="AA193" s="22">
        <f t="shared" si="656"/>
        <v>282</v>
      </c>
      <c r="AB193" s="104">
        <f t="shared" si="428"/>
        <v>17.163724893487522</v>
      </c>
      <c r="AC193" s="104">
        <f t="shared" si="438"/>
        <v>17.163724893487522</v>
      </c>
    </row>
    <row r="194" spans="1:29" ht="21" customHeight="1">
      <c r="A194" s="27" t="s">
        <v>177</v>
      </c>
      <c r="B194" s="21" t="s">
        <v>50</v>
      </c>
      <c r="C194" s="21" t="s">
        <v>73</v>
      </c>
      <c r="D194" s="23" t="s">
        <v>562</v>
      </c>
      <c r="E194" s="21" t="s">
        <v>176</v>
      </c>
      <c r="F194" s="22">
        <v>1643</v>
      </c>
      <c r="G194" s="22">
        <v>1643</v>
      </c>
      <c r="H194" s="15"/>
      <c r="I194" s="15"/>
      <c r="J194" s="15"/>
      <c r="K194" s="15"/>
      <c r="L194" s="22">
        <f>F194+H194+I194+J194+K194</f>
        <v>1643</v>
      </c>
      <c r="M194" s="22">
        <f>G194+K194</f>
        <v>1643</v>
      </c>
      <c r="N194" s="15"/>
      <c r="O194" s="15"/>
      <c r="P194" s="15"/>
      <c r="Q194" s="15"/>
      <c r="R194" s="22">
        <f>L194+N194+O194+P194+Q194</f>
        <v>1643</v>
      </c>
      <c r="S194" s="22">
        <f>M194+Q194</f>
        <v>1643</v>
      </c>
      <c r="T194" s="15"/>
      <c r="U194" s="15"/>
      <c r="V194" s="15"/>
      <c r="W194" s="15"/>
      <c r="X194" s="22">
        <f>R194+T194+U194+V194+W194</f>
        <v>1643</v>
      </c>
      <c r="Y194" s="22">
        <f>S194+W194</f>
        <v>1643</v>
      </c>
      <c r="Z194" s="22">
        <f>283-1</f>
        <v>282</v>
      </c>
      <c r="AA194" s="22">
        <f>283-1</f>
        <v>282</v>
      </c>
      <c r="AB194" s="104">
        <f t="shared" si="428"/>
        <v>17.163724893487522</v>
      </c>
      <c r="AC194" s="104">
        <f t="shared" si="438"/>
        <v>17.163724893487522</v>
      </c>
    </row>
    <row r="195" spans="1:29" ht="33">
      <c r="A195" s="27" t="s">
        <v>549</v>
      </c>
      <c r="B195" s="21" t="s">
        <v>50</v>
      </c>
      <c r="C195" s="21" t="s">
        <v>73</v>
      </c>
      <c r="D195" s="23" t="s">
        <v>562</v>
      </c>
      <c r="E195" s="21" t="s">
        <v>80</v>
      </c>
      <c r="F195" s="22">
        <f t="shared" ref="F195" si="657">F196</f>
        <v>1269</v>
      </c>
      <c r="G195" s="22">
        <f t="shared" ref="G195" si="658">G196</f>
        <v>1269</v>
      </c>
      <c r="H195" s="15">
        <f>H196</f>
        <v>0</v>
      </c>
      <c r="I195" s="15">
        <f t="shared" ref="I195:M195" si="659">I196</f>
        <v>0</v>
      </c>
      <c r="J195" s="15">
        <f t="shared" si="659"/>
        <v>0</v>
      </c>
      <c r="K195" s="15">
        <f t="shared" si="659"/>
        <v>0</v>
      </c>
      <c r="L195" s="22">
        <f t="shared" si="659"/>
        <v>1269</v>
      </c>
      <c r="M195" s="22">
        <f t="shared" si="659"/>
        <v>1269</v>
      </c>
      <c r="N195" s="15">
        <f>N196</f>
        <v>0</v>
      </c>
      <c r="O195" s="15">
        <f t="shared" ref="O195" si="660">O196</f>
        <v>0</v>
      </c>
      <c r="P195" s="15">
        <f t="shared" ref="P195" si="661">P196</f>
        <v>0</v>
      </c>
      <c r="Q195" s="15">
        <f t="shared" ref="Q195" si="662">Q196</f>
        <v>0</v>
      </c>
      <c r="R195" s="22">
        <f t="shared" ref="R195" si="663">R196</f>
        <v>1269</v>
      </c>
      <c r="S195" s="22">
        <f t="shared" ref="S195" si="664">S196</f>
        <v>1269</v>
      </c>
      <c r="T195" s="15">
        <f>T196</f>
        <v>0</v>
      </c>
      <c r="U195" s="15">
        <f t="shared" ref="U195:AA195" si="665">U196</f>
        <v>0</v>
      </c>
      <c r="V195" s="15">
        <f t="shared" si="665"/>
        <v>0</v>
      </c>
      <c r="W195" s="15">
        <f t="shared" si="665"/>
        <v>0</v>
      </c>
      <c r="X195" s="22">
        <f t="shared" si="665"/>
        <v>1269</v>
      </c>
      <c r="Y195" s="22">
        <f t="shared" si="665"/>
        <v>1269</v>
      </c>
      <c r="Z195" s="22">
        <f t="shared" si="665"/>
        <v>366</v>
      </c>
      <c r="AA195" s="22">
        <f t="shared" si="665"/>
        <v>366</v>
      </c>
      <c r="AB195" s="104">
        <f t="shared" si="428"/>
        <v>28.841607565011824</v>
      </c>
      <c r="AC195" s="104">
        <f t="shared" si="438"/>
        <v>28.841607565011824</v>
      </c>
    </row>
    <row r="196" spans="1:29" ht="32.25" customHeight="1">
      <c r="A196" s="27" t="s">
        <v>167</v>
      </c>
      <c r="B196" s="21" t="s">
        <v>50</v>
      </c>
      <c r="C196" s="21" t="s">
        <v>73</v>
      </c>
      <c r="D196" s="23" t="s">
        <v>562</v>
      </c>
      <c r="E196" s="21" t="s">
        <v>166</v>
      </c>
      <c r="F196" s="22">
        <v>1269</v>
      </c>
      <c r="G196" s="22">
        <v>1269</v>
      </c>
      <c r="H196" s="15"/>
      <c r="I196" s="15"/>
      <c r="J196" s="15"/>
      <c r="K196" s="15"/>
      <c r="L196" s="22">
        <f>F196+H196+I196+J196+K196</f>
        <v>1269</v>
      </c>
      <c r="M196" s="22">
        <f>G196+K196</f>
        <v>1269</v>
      </c>
      <c r="N196" s="15"/>
      <c r="O196" s="15"/>
      <c r="P196" s="15"/>
      <c r="Q196" s="15"/>
      <c r="R196" s="22">
        <f>L196+N196+O196+P196+Q196</f>
        <v>1269</v>
      </c>
      <c r="S196" s="22">
        <f>M196+Q196</f>
        <v>1269</v>
      </c>
      <c r="T196" s="15"/>
      <c r="U196" s="15"/>
      <c r="V196" s="15"/>
      <c r="W196" s="15"/>
      <c r="X196" s="22">
        <f>R196+T196+U196+V196+W196</f>
        <v>1269</v>
      </c>
      <c r="Y196" s="22">
        <f>S196+W196</f>
        <v>1269</v>
      </c>
      <c r="Z196" s="22">
        <f>365+1</f>
        <v>366</v>
      </c>
      <c r="AA196" s="22">
        <f>365+1</f>
        <v>366</v>
      </c>
      <c r="AB196" s="104">
        <f t="shared" si="428"/>
        <v>28.841607565011824</v>
      </c>
      <c r="AC196" s="104">
        <f t="shared" si="438"/>
        <v>28.841607565011824</v>
      </c>
    </row>
    <row r="197" spans="1:29" ht="16.5">
      <c r="A197" s="27" t="s">
        <v>99</v>
      </c>
      <c r="B197" s="21" t="s">
        <v>50</v>
      </c>
      <c r="C197" s="21" t="s">
        <v>73</v>
      </c>
      <c r="D197" s="23" t="s">
        <v>562</v>
      </c>
      <c r="E197" s="21" t="s">
        <v>100</v>
      </c>
      <c r="F197" s="22">
        <f t="shared" ref="F197" si="666">F198</f>
        <v>14</v>
      </c>
      <c r="G197" s="22">
        <f t="shared" ref="G197" si="667">G198</f>
        <v>14</v>
      </c>
      <c r="H197" s="15">
        <f>H198</f>
        <v>0</v>
      </c>
      <c r="I197" s="15">
        <f t="shared" ref="I197:M197" si="668">I198</f>
        <v>0</v>
      </c>
      <c r="J197" s="15">
        <f t="shared" si="668"/>
        <v>0</v>
      </c>
      <c r="K197" s="15">
        <f t="shared" si="668"/>
        <v>0</v>
      </c>
      <c r="L197" s="22">
        <f t="shared" si="668"/>
        <v>14</v>
      </c>
      <c r="M197" s="22">
        <f t="shared" si="668"/>
        <v>14</v>
      </c>
      <c r="N197" s="15">
        <f>N198</f>
        <v>0</v>
      </c>
      <c r="O197" s="15">
        <f t="shared" ref="O197" si="669">O198</f>
        <v>0</v>
      </c>
      <c r="P197" s="15">
        <f t="shared" ref="P197" si="670">P198</f>
        <v>0</v>
      </c>
      <c r="Q197" s="15">
        <f t="shared" ref="Q197" si="671">Q198</f>
        <v>0</v>
      </c>
      <c r="R197" s="22">
        <f t="shared" ref="R197" si="672">R198</f>
        <v>14</v>
      </c>
      <c r="S197" s="22">
        <f t="shared" ref="S197" si="673">S198</f>
        <v>14</v>
      </c>
      <c r="T197" s="15">
        <f>T198</f>
        <v>0</v>
      </c>
      <c r="U197" s="15">
        <f t="shared" ref="U197:AA197" si="674">U198</f>
        <v>0</v>
      </c>
      <c r="V197" s="15">
        <f t="shared" si="674"/>
        <v>0</v>
      </c>
      <c r="W197" s="15">
        <f t="shared" si="674"/>
        <v>0</v>
      </c>
      <c r="X197" s="22">
        <f t="shared" si="674"/>
        <v>14</v>
      </c>
      <c r="Y197" s="22">
        <f t="shared" si="674"/>
        <v>14</v>
      </c>
      <c r="Z197" s="22">
        <f t="shared" si="674"/>
        <v>6</v>
      </c>
      <c r="AA197" s="22">
        <f t="shared" si="674"/>
        <v>6</v>
      </c>
      <c r="AB197" s="104">
        <f t="shared" si="428"/>
        <v>42.857142857142854</v>
      </c>
      <c r="AC197" s="104">
        <f t="shared" si="438"/>
        <v>42.857142857142854</v>
      </c>
    </row>
    <row r="198" spans="1:29" ht="16.5">
      <c r="A198" s="27" t="s">
        <v>169</v>
      </c>
      <c r="B198" s="21" t="s">
        <v>50</v>
      </c>
      <c r="C198" s="21" t="s">
        <v>73</v>
      </c>
      <c r="D198" s="23" t="s">
        <v>562</v>
      </c>
      <c r="E198" s="21" t="s">
        <v>168</v>
      </c>
      <c r="F198" s="22">
        <v>14</v>
      </c>
      <c r="G198" s="22">
        <v>14</v>
      </c>
      <c r="H198" s="15"/>
      <c r="I198" s="15"/>
      <c r="J198" s="15"/>
      <c r="K198" s="15"/>
      <c r="L198" s="22">
        <f>F198+H198+I198+J198+K198</f>
        <v>14</v>
      </c>
      <c r="M198" s="22">
        <f>G198+K198</f>
        <v>14</v>
      </c>
      <c r="N198" s="15"/>
      <c r="O198" s="15"/>
      <c r="P198" s="15"/>
      <c r="Q198" s="15"/>
      <c r="R198" s="22">
        <f>L198+N198+O198+P198+Q198</f>
        <v>14</v>
      </c>
      <c r="S198" s="22">
        <f>M198+Q198</f>
        <v>14</v>
      </c>
      <c r="T198" s="15"/>
      <c r="U198" s="15"/>
      <c r="V198" s="15"/>
      <c r="W198" s="15"/>
      <c r="X198" s="22">
        <f>R198+T198+U198+V198+W198</f>
        <v>14</v>
      </c>
      <c r="Y198" s="22">
        <f>S198+W198</f>
        <v>14</v>
      </c>
      <c r="Z198" s="22">
        <v>6</v>
      </c>
      <c r="AA198" s="22">
        <v>6</v>
      </c>
      <c r="AB198" s="104">
        <f t="shared" si="428"/>
        <v>42.857142857142854</v>
      </c>
      <c r="AC198" s="104">
        <f t="shared" si="438"/>
        <v>42.857142857142854</v>
      </c>
    </row>
    <row r="199" spans="1:29" ht="49.5">
      <c r="A199" s="27" t="s">
        <v>563</v>
      </c>
      <c r="B199" s="21" t="s">
        <v>50</v>
      </c>
      <c r="C199" s="21" t="s">
        <v>73</v>
      </c>
      <c r="D199" s="23" t="s">
        <v>564</v>
      </c>
      <c r="E199" s="21"/>
      <c r="F199" s="22">
        <f t="shared" ref="F199:G199" si="675">F200+F202+F204</f>
        <v>360</v>
      </c>
      <c r="G199" s="22">
        <f t="shared" si="675"/>
        <v>360</v>
      </c>
      <c r="H199" s="15">
        <f>H200+H202+H204</f>
        <v>0</v>
      </c>
      <c r="I199" s="15">
        <f t="shared" ref="I199:M199" si="676">I200+I202+I204</f>
        <v>0</v>
      </c>
      <c r="J199" s="15">
        <f t="shared" si="676"/>
        <v>0</v>
      </c>
      <c r="K199" s="15">
        <f t="shared" si="676"/>
        <v>0</v>
      </c>
      <c r="L199" s="22">
        <f t="shared" si="676"/>
        <v>360</v>
      </c>
      <c r="M199" s="22">
        <f t="shared" si="676"/>
        <v>360</v>
      </c>
      <c r="N199" s="15">
        <f>N200+N202+N204</f>
        <v>0</v>
      </c>
      <c r="O199" s="15">
        <f t="shared" ref="O199" si="677">O200+O202+O204</f>
        <v>0</v>
      </c>
      <c r="P199" s="15">
        <f t="shared" ref="P199" si="678">P200+P202+P204</f>
        <v>0</v>
      </c>
      <c r="Q199" s="15">
        <f t="shared" ref="Q199" si="679">Q200+Q202+Q204</f>
        <v>0</v>
      </c>
      <c r="R199" s="22">
        <f t="shared" ref="R199" si="680">R200+R202+R204</f>
        <v>360</v>
      </c>
      <c r="S199" s="22">
        <f t="shared" ref="S199" si="681">S200+S202+S204</f>
        <v>360</v>
      </c>
      <c r="T199" s="15">
        <f>T200+T202+T204</f>
        <v>0</v>
      </c>
      <c r="U199" s="15">
        <f t="shared" ref="U199:Y199" si="682">U200+U202+U204</f>
        <v>0</v>
      </c>
      <c r="V199" s="15">
        <f t="shared" si="682"/>
        <v>0</v>
      </c>
      <c r="W199" s="15">
        <f t="shared" si="682"/>
        <v>0</v>
      </c>
      <c r="X199" s="22">
        <f t="shared" si="682"/>
        <v>360</v>
      </c>
      <c r="Y199" s="22">
        <f t="shared" si="682"/>
        <v>360</v>
      </c>
      <c r="Z199" s="22">
        <f t="shared" ref="Z199:AA199" si="683">Z200+Z202+Z204</f>
        <v>79</v>
      </c>
      <c r="AA199" s="22">
        <f t="shared" si="683"/>
        <v>79</v>
      </c>
      <c r="AB199" s="104">
        <f t="shared" si="428"/>
        <v>21.944444444444443</v>
      </c>
      <c r="AC199" s="104">
        <f t="shared" si="438"/>
        <v>21.944444444444443</v>
      </c>
    </row>
    <row r="200" spans="1:29" ht="82.5">
      <c r="A200" s="27" t="s">
        <v>553</v>
      </c>
      <c r="B200" s="21" t="s">
        <v>50</v>
      </c>
      <c r="C200" s="21" t="s">
        <v>73</v>
      </c>
      <c r="D200" s="23" t="s">
        <v>564</v>
      </c>
      <c r="E200" s="21" t="s">
        <v>105</v>
      </c>
      <c r="F200" s="22">
        <f t="shared" ref="F200" si="684">F201</f>
        <v>210</v>
      </c>
      <c r="G200" s="22">
        <f t="shared" ref="G200" si="685">G201</f>
        <v>210</v>
      </c>
      <c r="H200" s="15">
        <f>H201</f>
        <v>0</v>
      </c>
      <c r="I200" s="15">
        <f t="shared" ref="I200:M200" si="686">I201</f>
        <v>0</v>
      </c>
      <c r="J200" s="15">
        <f t="shared" si="686"/>
        <v>0</v>
      </c>
      <c r="K200" s="15">
        <f t="shared" si="686"/>
        <v>0</v>
      </c>
      <c r="L200" s="22">
        <f t="shared" si="686"/>
        <v>210</v>
      </c>
      <c r="M200" s="22">
        <f t="shared" si="686"/>
        <v>210</v>
      </c>
      <c r="N200" s="15">
        <f>N201</f>
        <v>0</v>
      </c>
      <c r="O200" s="15">
        <f t="shared" ref="O200" si="687">O201</f>
        <v>0</v>
      </c>
      <c r="P200" s="15">
        <f t="shared" ref="P200" si="688">P201</f>
        <v>0</v>
      </c>
      <c r="Q200" s="15">
        <f t="shared" ref="Q200" si="689">Q201</f>
        <v>0</v>
      </c>
      <c r="R200" s="22">
        <f t="shared" ref="R200" si="690">R201</f>
        <v>210</v>
      </c>
      <c r="S200" s="22">
        <f t="shared" ref="S200" si="691">S201</f>
        <v>210</v>
      </c>
      <c r="T200" s="15">
        <f>T201</f>
        <v>0</v>
      </c>
      <c r="U200" s="15">
        <f t="shared" ref="U200:AA200" si="692">U201</f>
        <v>0</v>
      </c>
      <c r="V200" s="15">
        <f t="shared" si="692"/>
        <v>0</v>
      </c>
      <c r="W200" s="15">
        <f t="shared" si="692"/>
        <v>0</v>
      </c>
      <c r="X200" s="22">
        <f t="shared" si="692"/>
        <v>210</v>
      </c>
      <c r="Y200" s="22">
        <f t="shared" si="692"/>
        <v>210</v>
      </c>
      <c r="Z200" s="22">
        <f t="shared" si="692"/>
        <v>39</v>
      </c>
      <c r="AA200" s="22">
        <f t="shared" si="692"/>
        <v>39</v>
      </c>
      <c r="AB200" s="104">
        <f t="shared" si="428"/>
        <v>18.571428571428573</v>
      </c>
      <c r="AC200" s="104">
        <f t="shared" si="438"/>
        <v>18.571428571428573</v>
      </c>
    </row>
    <row r="201" spans="1:29" ht="21.75" customHeight="1">
      <c r="A201" s="27" t="s">
        <v>177</v>
      </c>
      <c r="B201" s="21" t="s">
        <v>50</v>
      </c>
      <c r="C201" s="21" t="s">
        <v>73</v>
      </c>
      <c r="D201" s="23" t="s">
        <v>564</v>
      </c>
      <c r="E201" s="21" t="s">
        <v>176</v>
      </c>
      <c r="F201" s="22">
        <v>210</v>
      </c>
      <c r="G201" s="22">
        <v>210</v>
      </c>
      <c r="H201" s="15"/>
      <c r="I201" s="15"/>
      <c r="J201" s="15"/>
      <c r="K201" s="15"/>
      <c r="L201" s="22">
        <f>F201+H201+I201+J201+K201</f>
        <v>210</v>
      </c>
      <c r="M201" s="22">
        <f>G201+K201</f>
        <v>210</v>
      </c>
      <c r="N201" s="15"/>
      <c r="O201" s="15"/>
      <c r="P201" s="15"/>
      <c r="Q201" s="15"/>
      <c r="R201" s="22">
        <f>L201+N201+O201+P201+Q201</f>
        <v>210</v>
      </c>
      <c r="S201" s="22">
        <f>M201+Q201</f>
        <v>210</v>
      </c>
      <c r="T201" s="15"/>
      <c r="U201" s="15"/>
      <c r="V201" s="15"/>
      <c r="W201" s="15"/>
      <c r="X201" s="22">
        <f>R201+T201+U201+V201+W201</f>
        <v>210</v>
      </c>
      <c r="Y201" s="22">
        <f>S201+W201</f>
        <v>210</v>
      </c>
      <c r="Z201" s="22">
        <v>39</v>
      </c>
      <c r="AA201" s="22">
        <v>39</v>
      </c>
      <c r="AB201" s="104">
        <f t="shared" si="428"/>
        <v>18.571428571428573</v>
      </c>
      <c r="AC201" s="104">
        <f t="shared" si="438"/>
        <v>18.571428571428573</v>
      </c>
    </row>
    <row r="202" spans="1:29" ht="33">
      <c r="A202" s="27" t="s">
        <v>549</v>
      </c>
      <c r="B202" s="21" t="s">
        <v>50</v>
      </c>
      <c r="C202" s="21" t="s">
        <v>73</v>
      </c>
      <c r="D202" s="23" t="s">
        <v>564</v>
      </c>
      <c r="E202" s="21" t="s">
        <v>80</v>
      </c>
      <c r="F202" s="22">
        <f t="shared" ref="F202" si="693">F203</f>
        <v>148</v>
      </c>
      <c r="G202" s="22">
        <f t="shared" ref="G202" si="694">G203</f>
        <v>148</v>
      </c>
      <c r="H202" s="15">
        <f>H203</f>
        <v>0</v>
      </c>
      <c r="I202" s="15">
        <f t="shared" ref="I202:M202" si="695">I203</f>
        <v>0</v>
      </c>
      <c r="J202" s="15">
        <f t="shared" si="695"/>
        <v>0</v>
      </c>
      <c r="K202" s="15">
        <f t="shared" si="695"/>
        <v>0</v>
      </c>
      <c r="L202" s="22">
        <f t="shared" si="695"/>
        <v>148</v>
      </c>
      <c r="M202" s="22">
        <f t="shared" si="695"/>
        <v>148</v>
      </c>
      <c r="N202" s="15">
        <f>N203</f>
        <v>0</v>
      </c>
      <c r="O202" s="15">
        <f t="shared" ref="O202" si="696">O203</f>
        <v>0</v>
      </c>
      <c r="P202" s="15">
        <f t="shared" ref="P202" si="697">P203</f>
        <v>0</v>
      </c>
      <c r="Q202" s="15">
        <f t="shared" ref="Q202" si="698">Q203</f>
        <v>0</v>
      </c>
      <c r="R202" s="22">
        <f t="shared" ref="R202" si="699">R203</f>
        <v>148</v>
      </c>
      <c r="S202" s="22">
        <f t="shared" ref="S202" si="700">S203</f>
        <v>148</v>
      </c>
      <c r="T202" s="15">
        <f>T203</f>
        <v>0</v>
      </c>
      <c r="U202" s="15">
        <f t="shared" ref="U202:AA202" si="701">U203</f>
        <v>0</v>
      </c>
      <c r="V202" s="15">
        <f t="shared" si="701"/>
        <v>0</v>
      </c>
      <c r="W202" s="15">
        <f t="shared" si="701"/>
        <v>0</v>
      </c>
      <c r="X202" s="22">
        <f t="shared" si="701"/>
        <v>148</v>
      </c>
      <c r="Y202" s="22">
        <f t="shared" si="701"/>
        <v>148</v>
      </c>
      <c r="Z202" s="22">
        <f t="shared" si="701"/>
        <v>40</v>
      </c>
      <c r="AA202" s="22">
        <f t="shared" si="701"/>
        <v>40</v>
      </c>
      <c r="AB202" s="104">
        <f t="shared" si="428"/>
        <v>27.027027027027028</v>
      </c>
      <c r="AC202" s="104">
        <f t="shared" si="438"/>
        <v>27.027027027027028</v>
      </c>
    </row>
    <row r="203" spans="1:29" ht="33" customHeight="1">
      <c r="A203" s="27" t="s">
        <v>167</v>
      </c>
      <c r="B203" s="21" t="s">
        <v>50</v>
      </c>
      <c r="C203" s="21" t="s">
        <v>73</v>
      </c>
      <c r="D203" s="23" t="s">
        <v>564</v>
      </c>
      <c r="E203" s="21" t="s">
        <v>166</v>
      </c>
      <c r="F203" s="22">
        <v>148</v>
      </c>
      <c r="G203" s="22">
        <v>148</v>
      </c>
      <c r="H203" s="15"/>
      <c r="I203" s="15"/>
      <c r="J203" s="15"/>
      <c r="K203" s="15"/>
      <c r="L203" s="22">
        <f>F203+H203+I203+J203+K203</f>
        <v>148</v>
      </c>
      <c r="M203" s="22">
        <f>G203+K203</f>
        <v>148</v>
      </c>
      <c r="N203" s="15"/>
      <c r="O203" s="15"/>
      <c r="P203" s="15"/>
      <c r="Q203" s="15"/>
      <c r="R203" s="22">
        <f>L203+N203+O203+P203+Q203</f>
        <v>148</v>
      </c>
      <c r="S203" s="22">
        <f>M203+Q203</f>
        <v>148</v>
      </c>
      <c r="T203" s="15"/>
      <c r="U203" s="15"/>
      <c r="V203" s="15"/>
      <c r="W203" s="15"/>
      <c r="X203" s="22">
        <f>R203+T203+U203+V203+W203</f>
        <v>148</v>
      </c>
      <c r="Y203" s="22">
        <f>S203+W203</f>
        <v>148</v>
      </c>
      <c r="Z203" s="22">
        <f>39+1</f>
        <v>40</v>
      </c>
      <c r="AA203" s="22">
        <f>39+1</f>
        <v>40</v>
      </c>
      <c r="AB203" s="104">
        <f t="shared" si="428"/>
        <v>27.027027027027028</v>
      </c>
      <c r="AC203" s="104">
        <f t="shared" si="438"/>
        <v>27.027027027027028</v>
      </c>
    </row>
    <row r="204" spans="1:29" ht="16.5">
      <c r="A204" s="27" t="s">
        <v>99</v>
      </c>
      <c r="B204" s="21" t="s">
        <v>50</v>
      </c>
      <c r="C204" s="21" t="s">
        <v>73</v>
      </c>
      <c r="D204" s="23" t="s">
        <v>564</v>
      </c>
      <c r="E204" s="21" t="s">
        <v>100</v>
      </c>
      <c r="F204" s="22">
        <f t="shared" ref="F204" si="702">F205</f>
        <v>2</v>
      </c>
      <c r="G204" s="22">
        <f t="shared" ref="G204" si="703">G205</f>
        <v>2</v>
      </c>
      <c r="H204" s="15">
        <f>H205</f>
        <v>0</v>
      </c>
      <c r="I204" s="15">
        <f t="shared" ref="I204:M204" si="704">I205</f>
        <v>0</v>
      </c>
      <c r="J204" s="15">
        <f t="shared" si="704"/>
        <v>0</v>
      </c>
      <c r="K204" s="15">
        <f t="shared" si="704"/>
        <v>0</v>
      </c>
      <c r="L204" s="22">
        <f t="shared" si="704"/>
        <v>2</v>
      </c>
      <c r="M204" s="22">
        <f t="shared" si="704"/>
        <v>2</v>
      </c>
      <c r="N204" s="15">
        <f>N205</f>
        <v>0</v>
      </c>
      <c r="O204" s="15">
        <f t="shared" ref="O204" si="705">O205</f>
        <v>0</v>
      </c>
      <c r="P204" s="15">
        <f t="shared" ref="P204" si="706">P205</f>
        <v>0</v>
      </c>
      <c r="Q204" s="15">
        <f t="shared" ref="Q204" si="707">Q205</f>
        <v>0</v>
      </c>
      <c r="R204" s="22">
        <f t="shared" ref="R204" si="708">R205</f>
        <v>2</v>
      </c>
      <c r="S204" s="22">
        <f t="shared" ref="S204" si="709">S205</f>
        <v>2</v>
      </c>
      <c r="T204" s="15">
        <f>T205</f>
        <v>0</v>
      </c>
      <c r="U204" s="15">
        <f t="shared" ref="U204:AA204" si="710">U205</f>
        <v>0</v>
      </c>
      <c r="V204" s="15">
        <f t="shared" si="710"/>
        <v>0</v>
      </c>
      <c r="W204" s="15">
        <f t="shared" si="710"/>
        <v>0</v>
      </c>
      <c r="X204" s="22">
        <f t="shared" si="710"/>
        <v>2</v>
      </c>
      <c r="Y204" s="22">
        <f t="shared" si="710"/>
        <v>2</v>
      </c>
      <c r="Z204" s="22">
        <f t="shared" si="710"/>
        <v>0</v>
      </c>
      <c r="AA204" s="22">
        <f t="shared" si="710"/>
        <v>0</v>
      </c>
      <c r="AB204" s="104">
        <f t="shared" si="428"/>
        <v>0</v>
      </c>
      <c r="AC204" s="104">
        <f t="shared" si="438"/>
        <v>0</v>
      </c>
    </row>
    <row r="205" spans="1:29" ht="16.5">
      <c r="A205" s="27" t="s">
        <v>169</v>
      </c>
      <c r="B205" s="21" t="s">
        <v>50</v>
      </c>
      <c r="C205" s="21" t="s">
        <v>73</v>
      </c>
      <c r="D205" s="23" t="s">
        <v>564</v>
      </c>
      <c r="E205" s="21" t="s">
        <v>168</v>
      </c>
      <c r="F205" s="22">
        <v>2</v>
      </c>
      <c r="G205" s="22">
        <v>2</v>
      </c>
      <c r="H205" s="15"/>
      <c r="I205" s="15"/>
      <c r="J205" s="15"/>
      <c r="K205" s="15"/>
      <c r="L205" s="22">
        <f>F205+H205+I205+J205+K205</f>
        <v>2</v>
      </c>
      <c r="M205" s="22">
        <f>G205+K205</f>
        <v>2</v>
      </c>
      <c r="N205" s="15"/>
      <c r="O205" s="15"/>
      <c r="P205" s="15"/>
      <c r="Q205" s="15"/>
      <c r="R205" s="22">
        <f>L205+N205+O205+P205+Q205</f>
        <v>2</v>
      </c>
      <c r="S205" s="22">
        <f>M205+Q205</f>
        <v>2</v>
      </c>
      <c r="T205" s="15"/>
      <c r="U205" s="15"/>
      <c r="V205" s="15"/>
      <c r="W205" s="15"/>
      <c r="X205" s="22">
        <f>R205+T205+U205+V205+W205</f>
        <v>2</v>
      </c>
      <c r="Y205" s="22">
        <f>S205+W205</f>
        <v>2</v>
      </c>
      <c r="Z205" s="22"/>
      <c r="AA205" s="22"/>
      <c r="AB205" s="104">
        <f t="shared" si="428"/>
        <v>0</v>
      </c>
      <c r="AC205" s="104">
        <f t="shared" si="438"/>
        <v>0</v>
      </c>
    </row>
    <row r="206" spans="1:29" ht="16.5">
      <c r="A206" s="27" t="s">
        <v>565</v>
      </c>
      <c r="B206" s="21" t="s">
        <v>50</v>
      </c>
      <c r="C206" s="21" t="s">
        <v>73</v>
      </c>
      <c r="D206" s="23" t="s">
        <v>566</v>
      </c>
      <c r="E206" s="21"/>
      <c r="F206" s="22">
        <f t="shared" ref="F206:G206" si="711">F207+F209</f>
        <v>35</v>
      </c>
      <c r="G206" s="22">
        <f t="shared" si="711"/>
        <v>35</v>
      </c>
      <c r="H206" s="15">
        <f>H207+H209</f>
        <v>0</v>
      </c>
      <c r="I206" s="15">
        <f t="shared" ref="I206:M206" si="712">I207+I209</f>
        <v>0</v>
      </c>
      <c r="J206" s="15">
        <f t="shared" si="712"/>
        <v>0</v>
      </c>
      <c r="K206" s="15">
        <f t="shared" si="712"/>
        <v>0</v>
      </c>
      <c r="L206" s="22">
        <f t="shared" si="712"/>
        <v>35</v>
      </c>
      <c r="M206" s="22">
        <f t="shared" si="712"/>
        <v>35</v>
      </c>
      <c r="N206" s="22">
        <f>N207+N209</f>
        <v>0</v>
      </c>
      <c r="O206" s="22">
        <f t="shared" ref="O206" si="713">O207+O209</f>
        <v>0</v>
      </c>
      <c r="P206" s="22">
        <f t="shared" ref="P206" si="714">P207+P209</f>
        <v>0</v>
      </c>
      <c r="Q206" s="22">
        <f t="shared" ref="Q206" si="715">Q207+Q209</f>
        <v>-15</v>
      </c>
      <c r="R206" s="22">
        <f t="shared" ref="R206" si="716">R207+R209</f>
        <v>20</v>
      </c>
      <c r="S206" s="22">
        <f t="shared" ref="S206" si="717">S207+S209</f>
        <v>20</v>
      </c>
      <c r="T206" s="22">
        <f>T207+T209</f>
        <v>0</v>
      </c>
      <c r="U206" s="22">
        <f t="shared" ref="U206:Y206" si="718">U207+U209</f>
        <v>0</v>
      </c>
      <c r="V206" s="22">
        <f t="shared" si="718"/>
        <v>0</v>
      </c>
      <c r="W206" s="22">
        <f t="shared" si="718"/>
        <v>0</v>
      </c>
      <c r="X206" s="22">
        <f t="shared" si="718"/>
        <v>20</v>
      </c>
      <c r="Y206" s="22">
        <f t="shared" si="718"/>
        <v>20</v>
      </c>
      <c r="Z206" s="22">
        <f t="shared" ref="Z206:AA206" si="719">Z207+Z209</f>
        <v>0</v>
      </c>
      <c r="AA206" s="22">
        <f t="shared" si="719"/>
        <v>0</v>
      </c>
      <c r="AB206" s="104">
        <f t="shared" si="428"/>
        <v>0</v>
      </c>
      <c r="AC206" s="104">
        <f t="shared" si="438"/>
        <v>0</v>
      </c>
    </row>
    <row r="207" spans="1:29" ht="33">
      <c r="A207" s="27" t="s">
        <v>549</v>
      </c>
      <c r="B207" s="21" t="s">
        <v>50</v>
      </c>
      <c r="C207" s="21" t="s">
        <v>73</v>
      </c>
      <c r="D207" s="23" t="s">
        <v>566</v>
      </c>
      <c r="E207" s="21" t="s">
        <v>80</v>
      </c>
      <c r="F207" s="22">
        <f t="shared" ref="F207:G207" si="720">F208</f>
        <v>34</v>
      </c>
      <c r="G207" s="22">
        <f t="shared" si="720"/>
        <v>34</v>
      </c>
      <c r="H207" s="15">
        <f>H208</f>
        <v>0</v>
      </c>
      <c r="I207" s="15">
        <f t="shared" ref="I207:M207" si="721">I208</f>
        <v>0</v>
      </c>
      <c r="J207" s="15">
        <f t="shared" si="721"/>
        <v>0</v>
      </c>
      <c r="K207" s="15">
        <f t="shared" si="721"/>
        <v>0</v>
      </c>
      <c r="L207" s="22">
        <f t="shared" si="721"/>
        <v>34</v>
      </c>
      <c r="M207" s="22">
        <f t="shared" si="721"/>
        <v>34</v>
      </c>
      <c r="N207" s="22">
        <f>N208</f>
        <v>0</v>
      </c>
      <c r="O207" s="22">
        <f t="shared" ref="O207" si="722">O208</f>
        <v>0</v>
      </c>
      <c r="P207" s="22">
        <f t="shared" ref="P207" si="723">P208</f>
        <v>0</v>
      </c>
      <c r="Q207" s="22">
        <f t="shared" ref="Q207" si="724">Q208</f>
        <v>-15</v>
      </c>
      <c r="R207" s="22">
        <f t="shared" ref="R207" si="725">R208</f>
        <v>19</v>
      </c>
      <c r="S207" s="22">
        <f t="shared" ref="S207" si="726">S208</f>
        <v>19</v>
      </c>
      <c r="T207" s="22">
        <f>T208</f>
        <v>0</v>
      </c>
      <c r="U207" s="22">
        <f t="shared" ref="U207:AA207" si="727">U208</f>
        <v>0</v>
      </c>
      <c r="V207" s="22">
        <f t="shared" si="727"/>
        <v>0</v>
      </c>
      <c r="W207" s="22">
        <f t="shared" si="727"/>
        <v>0</v>
      </c>
      <c r="X207" s="22">
        <f t="shared" si="727"/>
        <v>19</v>
      </c>
      <c r="Y207" s="22">
        <f t="shared" si="727"/>
        <v>19</v>
      </c>
      <c r="Z207" s="22">
        <f t="shared" si="727"/>
        <v>0</v>
      </c>
      <c r="AA207" s="22">
        <f t="shared" si="727"/>
        <v>0</v>
      </c>
      <c r="AB207" s="104">
        <f t="shared" si="428"/>
        <v>0</v>
      </c>
      <c r="AC207" s="104">
        <f t="shared" si="438"/>
        <v>0</v>
      </c>
    </row>
    <row r="208" spans="1:29" ht="49.5">
      <c r="A208" s="27" t="s">
        <v>167</v>
      </c>
      <c r="B208" s="21" t="s">
        <v>50</v>
      </c>
      <c r="C208" s="21" t="s">
        <v>73</v>
      </c>
      <c r="D208" s="23" t="s">
        <v>566</v>
      </c>
      <c r="E208" s="21" t="s">
        <v>166</v>
      </c>
      <c r="F208" s="22">
        <f>15+19</f>
        <v>34</v>
      </c>
      <c r="G208" s="22">
        <f>15+19</f>
        <v>34</v>
      </c>
      <c r="H208" s="15"/>
      <c r="I208" s="15"/>
      <c r="J208" s="15"/>
      <c r="K208" s="15"/>
      <c r="L208" s="22">
        <f>F208+H208+I208+J208+K208</f>
        <v>34</v>
      </c>
      <c r="M208" s="22">
        <f>G208+K208</f>
        <v>34</v>
      </c>
      <c r="N208" s="22"/>
      <c r="O208" s="22"/>
      <c r="P208" s="22"/>
      <c r="Q208" s="22">
        <v>-15</v>
      </c>
      <c r="R208" s="22">
        <f>L208+N208+O208+P208+Q208</f>
        <v>19</v>
      </c>
      <c r="S208" s="22">
        <f>M208+Q208</f>
        <v>19</v>
      </c>
      <c r="T208" s="22"/>
      <c r="U208" s="22"/>
      <c r="V208" s="22"/>
      <c r="W208" s="22"/>
      <c r="X208" s="22">
        <f>R208+T208+U208+V208+W208</f>
        <v>19</v>
      </c>
      <c r="Y208" s="22">
        <f>S208+W208</f>
        <v>19</v>
      </c>
      <c r="Z208" s="22"/>
      <c r="AA208" s="22"/>
      <c r="AB208" s="104">
        <f t="shared" ref="AB208:AB271" si="728">Z208/X208*100</f>
        <v>0</v>
      </c>
      <c r="AC208" s="104">
        <f t="shared" ref="AC208:AC265" si="729">AA208/Y208*100</f>
        <v>0</v>
      </c>
    </row>
    <row r="209" spans="1:29" ht="16.5">
      <c r="A209" s="27" t="s">
        <v>99</v>
      </c>
      <c r="B209" s="21" t="s">
        <v>50</v>
      </c>
      <c r="C209" s="21" t="s">
        <v>73</v>
      </c>
      <c r="D209" s="23" t="s">
        <v>566</v>
      </c>
      <c r="E209" s="21" t="s">
        <v>100</v>
      </c>
      <c r="F209" s="22">
        <f t="shared" ref="F209:G209" si="730">F210</f>
        <v>1</v>
      </c>
      <c r="G209" s="22">
        <f t="shared" si="730"/>
        <v>1</v>
      </c>
      <c r="H209" s="15">
        <f>H210</f>
        <v>0</v>
      </c>
      <c r="I209" s="15">
        <f t="shared" ref="I209:M209" si="731">I210</f>
        <v>0</v>
      </c>
      <c r="J209" s="15">
        <f t="shared" si="731"/>
        <v>0</v>
      </c>
      <c r="K209" s="15">
        <f t="shared" si="731"/>
        <v>0</v>
      </c>
      <c r="L209" s="22">
        <f t="shared" si="731"/>
        <v>1</v>
      </c>
      <c r="M209" s="22">
        <f t="shared" si="731"/>
        <v>1</v>
      </c>
      <c r="N209" s="15">
        <f>N210</f>
        <v>0</v>
      </c>
      <c r="O209" s="15">
        <f t="shared" ref="O209" si="732">O210</f>
        <v>0</v>
      </c>
      <c r="P209" s="15">
        <f t="shared" ref="P209" si="733">P210</f>
        <v>0</v>
      </c>
      <c r="Q209" s="15">
        <f t="shared" ref="Q209" si="734">Q210</f>
        <v>0</v>
      </c>
      <c r="R209" s="22">
        <f t="shared" ref="R209" si="735">R210</f>
        <v>1</v>
      </c>
      <c r="S209" s="22">
        <f t="shared" ref="S209" si="736">S210</f>
        <v>1</v>
      </c>
      <c r="T209" s="15">
        <f>T210</f>
        <v>0</v>
      </c>
      <c r="U209" s="15">
        <f t="shared" ref="U209:AA209" si="737">U210</f>
        <v>0</v>
      </c>
      <c r="V209" s="15">
        <f t="shared" si="737"/>
        <v>0</v>
      </c>
      <c r="W209" s="15">
        <f t="shared" si="737"/>
        <v>0</v>
      </c>
      <c r="X209" s="22">
        <f t="shared" si="737"/>
        <v>1</v>
      </c>
      <c r="Y209" s="22">
        <f t="shared" si="737"/>
        <v>1</v>
      </c>
      <c r="Z209" s="22">
        <f t="shared" si="737"/>
        <v>0</v>
      </c>
      <c r="AA209" s="22">
        <f t="shared" si="737"/>
        <v>0</v>
      </c>
      <c r="AB209" s="104">
        <f t="shared" si="728"/>
        <v>0</v>
      </c>
      <c r="AC209" s="104">
        <f t="shared" si="729"/>
        <v>0</v>
      </c>
    </row>
    <row r="210" spans="1:29" ht="16.5">
      <c r="A210" s="27" t="s">
        <v>169</v>
      </c>
      <c r="B210" s="21" t="s">
        <v>50</v>
      </c>
      <c r="C210" s="21" t="s">
        <v>73</v>
      </c>
      <c r="D210" s="23" t="s">
        <v>566</v>
      </c>
      <c r="E210" s="21" t="s">
        <v>168</v>
      </c>
      <c r="F210" s="22">
        <v>1</v>
      </c>
      <c r="G210" s="22">
        <v>1</v>
      </c>
      <c r="H210" s="15"/>
      <c r="I210" s="15"/>
      <c r="J210" s="15"/>
      <c r="K210" s="15"/>
      <c r="L210" s="22">
        <f>F210+H210+I210+J210+K210</f>
        <v>1</v>
      </c>
      <c r="M210" s="22">
        <f>G210+K210</f>
        <v>1</v>
      </c>
      <c r="N210" s="15"/>
      <c r="O210" s="15"/>
      <c r="P210" s="15"/>
      <c r="Q210" s="15"/>
      <c r="R210" s="22">
        <f>L210+N210+O210+P210+Q210</f>
        <v>1</v>
      </c>
      <c r="S210" s="22">
        <f>M210+Q210</f>
        <v>1</v>
      </c>
      <c r="T210" s="15"/>
      <c r="U210" s="15"/>
      <c r="V210" s="15"/>
      <c r="W210" s="15"/>
      <c r="X210" s="22">
        <f>R210+T210+U210+V210+W210</f>
        <v>1</v>
      </c>
      <c r="Y210" s="22">
        <f>S210+W210</f>
        <v>1</v>
      </c>
      <c r="Z210" s="22"/>
      <c r="AA210" s="22"/>
      <c r="AB210" s="104">
        <f t="shared" si="728"/>
        <v>0</v>
      </c>
      <c r="AC210" s="104">
        <f t="shared" si="729"/>
        <v>0</v>
      </c>
    </row>
    <row r="211" spans="1:29" ht="33">
      <c r="A211" s="27" t="s">
        <v>450</v>
      </c>
      <c r="B211" s="21" t="s">
        <v>50</v>
      </c>
      <c r="C211" s="21" t="s">
        <v>73</v>
      </c>
      <c r="D211" s="23" t="s">
        <v>243</v>
      </c>
      <c r="E211" s="21"/>
      <c r="F211" s="22">
        <f t="shared" ref="F211:G211" si="738">F212+F218</f>
        <v>832</v>
      </c>
      <c r="G211" s="22">
        <f t="shared" si="738"/>
        <v>0</v>
      </c>
      <c r="H211" s="15">
        <f>H212</f>
        <v>0</v>
      </c>
      <c r="I211" s="15">
        <f t="shared" ref="I211:M212" si="739">I212</f>
        <v>0</v>
      </c>
      <c r="J211" s="15">
        <f t="shared" si="739"/>
        <v>0</v>
      </c>
      <c r="K211" s="15">
        <f t="shared" si="739"/>
        <v>0</v>
      </c>
      <c r="L211" s="22">
        <f t="shared" si="739"/>
        <v>832</v>
      </c>
      <c r="M211" s="22">
        <f t="shared" si="739"/>
        <v>0</v>
      </c>
      <c r="N211" s="15">
        <f>N212</f>
        <v>0</v>
      </c>
      <c r="O211" s="15">
        <f t="shared" ref="O211:O212" si="740">O212</f>
        <v>0</v>
      </c>
      <c r="P211" s="15">
        <f t="shared" ref="P211:P212" si="741">P212</f>
        <v>0</v>
      </c>
      <c r="Q211" s="15">
        <f t="shared" ref="Q211:Q212" si="742">Q212</f>
        <v>0</v>
      </c>
      <c r="R211" s="22">
        <f t="shared" ref="R211:R212" si="743">R212</f>
        <v>832</v>
      </c>
      <c r="S211" s="22">
        <f t="shared" ref="S211:S212" si="744">S212</f>
        <v>0</v>
      </c>
      <c r="T211" s="15">
        <f>T212</f>
        <v>0</v>
      </c>
      <c r="U211" s="15">
        <f t="shared" ref="U211:AA212" si="745">U212</f>
        <v>0</v>
      </c>
      <c r="V211" s="15">
        <f t="shared" si="745"/>
        <v>0</v>
      </c>
      <c r="W211" s="15">
        <f t="shared" si="745"/>
        <v>0</v>
      </c>
      <c r="X211" s="22">
        <f t="shared" si="745"/>
        <v>832</v>
      </c>
      <c r="Y211" s="22">
        <f t="shared" si="745"/>
        <v>0</v>
      </c>
      <c r="Z211" s="22">
        <f t="shared" si="745"/>
        <v>180</v>
      </c>
      <c r="AA211" s="22">
        <f t="shared" si="745"/>
        <v>0</v>
      </c>
      <c r="AB211" s="104">
        <f t="shared" si="728"/>
        <v>21.634615384615387</v>
      </c>
      <c r="AC211" s="104"/>
    </row>
    <row r="212" spans="1:29" ht="18" customHeight="1">
      <c r="A212" s="27" t="s">
        <v>78</v>
      </c>
      <c r="B212" s="21" t="s">
        <v>50</v>
      </c>
      <c r="C212" s="21" t="s">
        <v>73</v>
      </c>
      <c r="D212" s="23" t="s">
        <v>290</v>
      </c>
      <c r="E212" s="21"/>
      <c r="F212" s="22">
        <f t="shared" ref="F212:G214" si="746">F213</f>
        <v>832</v>
      </c>
      <c r="G212" s="22">
        <f t="shared" si="746"/>
        <v>0</v>
      </c>
      <c r="H212" s="15">
        <f>H213</f>
        <v>0</v>
      </c>
      <c r="I212" s="15">
        <f t="shared" si="739"/>
        <v>0</v>
      </c>
      <c r="J212" s="15">
        <f t="shared" si="739"/>
        <v>0</v>
      </c>
      <c r="K212" s="15">
        <f t="shared" si="739"/>
        <v>0</v>
      </c>
      <c r="L212" s="22">
        <f t="shared" si="739"/>
        <v>832</v>
      </c>
      <c r="M212" s="22">
        <f t="shared" si="739"/>
        <v>0</v>
      </c>
      <c r="N212" s="15">
        <f>N213</f>
        <v>0</v>
      </c>
      <c r="O212" s="15">
        <f t="shared" si="740"/>
        <v>0</v>
      </c>
      <c r="P212" s="15">
        <f t="shared" si="741"/>
        <v>0</v>
      </c>
      <c r="Q212" s="15">
        <f t="shared" si="742"/>
        <v>0</v>
      </c>
      <c r="R212" s="22">
        <f t="shared" si="743"/>
        <v>832</v>
      </c>
      <c r="S212" s="22">
        <f t="shared" si="744"/>
        <v>0</v>
      </c>
      <c r="T212" s="15">
        <f>T213</f>
        <v>0</v>
      </c>
      <c r="U212" s="15">
        <f t="shared" si="745"/>
        <v>0</v>
      </c>
      <c r="V212" s="15">
        <f t="shared" si="745"/>
        <v>0</v>
      </c>
      <c r="W212" s="15">
        <f t="shared" si="745"/>
        <v>0</v>
      </c>
      <c r="X212" s="22">
        <f t="shared" si="745"/>
        <v>832</v>
      </c>
      <c r="Y212" s="22">
        <f t="shared" si="745"/>
        <v>0</v>
      </c>
      <c r="Z212" s="22">
        <f t="shared" si="745"/>
        <v>180</v>
      </c>
      <c r="AA212" s="22">
        <f t="shared" si="745"/>
        <v>0</v>
      </c>
      <c r="AB212" s="104">
        <f t="shared" si="728"/>
        <v>21.634615384615387</v>
      </c>
      <c r="AC212" s="104"/>
    </row>
    <row r="213" spans="1:29" ht="35.25" customHeight="1">
      <c r="A213" s="27" t="s">
        <v>114</v>
      </c>
      <c r="B213" s="21" t="s">
        <v>50</v>
      </c>
      <c r="C213" s="21" t="s">
        <v>73</v>
      </c>
      <c r="D213" s="23" t="s">
        <v>449</v>
      </c>
      <c r="E213" s="21"/>
      <c r="F213" s="22">
        <f t="shared" ref="F213:G213" si="747">F214+F216</f>
        <v>832</v>
      </c>
      <c r="G213" s="22">
        <f t="shared" si="747"/>
        <v>0</v>
      </c>
      <c r="H213" s="15">
        <f>H214+H216</f>
        <v>0</v>
      </c>
      <c r="I213" s="15">
        <f t="shared" ref="I213:M213" si="748">I214+I216</f>
        <v>0</v>
      </c>
      <c r="J213" s="15">
        <f t="shared" si="748"/>
        <v>0</v>
      </c>
      <c r="K213" s="15">
        <f t="shared" si="748"/>
        <v>0</v>
      </c>
      <c r="L213" s="22">
        <f t="shared" si="748"/>
        <v>832</v>
      </c>
      <c r="M213" s="22">
        <f t="shared" si="748"/>
        <v>0</v>
      </c>
      <c r="N213" s="15">
        <f>N214+N216</f>
        <v>0</v>
      </c>
      <c r="O213" s="15">
        <f t="shared" ref="O213" si="749">O214+O216</f>
        <v>0</v>
      </c>
      <c r="P213" s="15">
        <f t="shared" ref="P213" si="750">P214+P216</f>
        <v>0</v>
      </c>
      <c r="Q213" s="15">
        <f t="shared" ref="Q213" si="751">Q214+Q216</f>
        <v>0</v>
      </c>
      <c r="R213" s="22">
        <f t="shared" ref="R213" si="752">R214+R216</f>
        <v>832</v>
      </c>
      <c r="S213" s="22">
        <f t="shared" ref="S213" si="753">S214+S216</f>
        <v>0</v>
      </c>
      <c r="T213" s="15">
        <f>T214+T216</f>
        <v>0</v>
      </c>
      <c r="U213" s="15">
        <f t="shared" ref="U213:X213" si="754">U214+U216</f>
        <v>0</v>
      </c>
      <c r="V213" s="15">
        <f t="shared" si="754"/>
        <v>0</v>
      </c>
      <c r="W213" s="15">
        <f t="shared" si="754"/>
        <v>0</v>
      </c>
      <c r="X213" s="22">
        <f t="shared" si="754"/>
        <v>832</v>
      </c>
      <c r="Y213" s="22">
        <f t="shared" ref="Y213:AA213" si="755">Y214+Y216</f>
        <v>0</v>
      </c>
      <c r="Z213" s="22">
        <f t="shared" si="755"/>
        <v>180</v>
      </c>
      <c r="AA213" s="22">
        <f t="shared" si="755"/>
        <v>0</v>
      </c>
      <c r="AB213" s="104">
        <f t="shared" si="728"/>
        <v>21.634615384615387</v>
      </c>
      <c r="AC213" s="104"/>
    </row>
    <row r="214" spans="1:29" ht="82.5">
      <c r="A214" s="27" t="s">
        <v>447</v>
      </c>
      <c r="B214" s="21" t="s">
        <v>50</v>
      </c>
      <c r="C214" s="21" t="s">
        <v>73</v>
      </c>
      <c r="D214" s="23" t="s">
        <v>449</v>
      </c>
      <c r="E214" s="21" t="s">
        <v>105</v>
      </c>
      <c r="F214" s="22">
        <f t="shared" si="746"/>
        <v>173</v>
      </c>
      <c r="G214" s="22">
        <f t="shared" si="746"/>
        <v>0</v>
      </c>
      <c r="H214" s="15">
        <f>H215</f>
        <v>0</v>
      </c>
      <c r="I214" s="15">
        <f t="shared" ref="I214:M214" si="756">I215</f>
        <v>0</v>
      </c>
      <c r="J214" s="15">
        <f t="shared" si="756"/>
        <v>0</v>
      </c>
      <c r="K214" s="15">
        <f t="shared" si="756"/>
        <v>0</v>
      </c>
      <c r="L214" s="22">
        <f t="shared" si="756"/>
        <v>173</v>
      </c>
      <c r="M214" s="22">
        <f t="shared" si="756"/>
        <v>0</v>
      </c>
      <c r="N214" s="15">
        <f>N215</f>
        <v>0</v>
      </c>
      <c r="O214" s="15">
        <f t="shared" ref="O214" si="757">O215</f>
        <v>0</v>
      </c>
      <c r="P214" s="15">
        <f t="shared" ref="P214" si="758">P215</f>
        <v>0</v>
      </c>
      <c r="Q214" s="15">
        <f t="shared" ref="Q214" si="759">Q215</f>
        <v>0</v>
      </c>
      <c r="R214" s="22">
        <f t="shared" ref="R214" si="760">R215</f>
        <v>173</v>
      </c>
      <c r="S214" s="22">
        <f t="shared" ref="S214" si="761">S215</f>
        <v>0</v>
      </c>
      <c r="T214" s="15">
        <f>T215</f>
        <v>0</v>
      </c>
      <c r="U214" s="15">
        <f t="shared" ref="U214:AA214" si="762">U215</f>
        <v>0</v>
      </c>
      <c r="V214" s="15">
        <f t="shared" si="762"/>
        <v>0</v>
      </c>
      <c r="W214" s="15">
        <f t="shared" si="762"/>
        <v>0</v>
      </c>
      <c r="X214" s="22">
        <f t="shared" si="762"/>
        <v>173</v>
      </c>
      <c r="Y214" s="22">
        <f t="shared" si="762"/>
        <v>0</v>
      </c>
      <c r="Z214" s="22">
        <f t="shared" si="762"/>
        <v>28</v>
      </c>
      <c r="AA214" s="22">
        <f t="shared" si="762"/>
        <v>0</v>
      </c>
      <c r="AB214" s="104">
        <f t="shared" si="728"/>
        <v>16.184971098265898</v>
      </c>
      <c r="AC214" s="104"/>
    </row>
    <row r="215" spans="1:29" ht="33">
      <c r="A215" s="55" t="s">
        <v>165</v>
      </c>
      <c r="B215" s="21" t="s">
        <v>50</v>
      </c>
      <c r="C215" s="21" t="s">
        <v>73</v>
      </c>
      <c r="D215" s="23" t="s">
        <v>449</v>
      </c>
      <c r="E215" s="21" t="s">
        <v>164</v>
      </c>
      <c r="F215" s="22">
        <v>173</v>
      </c>
      <c r="G215" s="22"/>
      <c r="H215" s="15"/>
      <c r="I215" s="15"/>
      <c r="J215" s="15"/>
      <c r="K215" s="15"/>
      <c r="L215" s="22">
        <f>F215+H215+I215+J215+K215</f>
        <v>173</v>
      </c>
      <c r="M215" s="22">
        <f>G215+K215</f>
        <v>0</v>
      </c>
      <c r="N215" s="15"/>
      <c r="O215" s="15"/>
      <c r="P215" s="15"/>
      <c r="Q215" s="15"/>
      <c r="R215" s="22">
        <f>L215+N215+O215+P215+Q215</f>
        <v>173</v>
      </c>
      <c r="S215" s="22">
        <f>M215+Q215</f>
        <v>0</v>
      </c>
      <c r="T215" s="15"/>
      <c r="U215" s="15"/>
      <c r="V215" s="15"/>
      <c r="W215" s="15"/>
      <c r="X215" s="22">
        <f>R215+T215+U215+V215+W215</f>
        <v>173</v>
      </c>
      <c r="Y215" s="22">
        <f>S215+W215</f>
        <v>0</v>
      </c>
      <c r="Z215" s="22">
        <v>28</v>
      </c>
      <c r="AA215" s="22"/>
      <c r="AB215" s="104">
        <f t="shared" si="728"/>
        <v>16.184971098265898</v>
      </c>
      <c r="AC215" s="104"/>
    </row>
    <row r="216" spans="1:29" ht="33">
      <c r="A216" s="27" t="s">
        <v>424</v>
      </c>
      <c r="B216" s="21" t="s">
        <v>50</v>
      </c>
      <c r="C216" s="21" t="s">
        <v>73</v>
      </c>
      <c r="D216" s="23" t="s">
        <v>449</v>
      </c>
      <c r="E216" s="21" t="s">
        <v>80</v>
      </c>
      <c r="F216" s="22">
        <f t="shared" ref="F216:G216" si="763">F217</f>
        <v>659</v>
      </c>
      <c r="G216" s="22">
        <f t="shared" si="763"/>
        <v>0</v>
      </c>
      <c r="H216" s="15">
        <f>H217</f>
        <v>0</v>
      </c>
      <c r="I216" s="15">
        <f t="shared" ref="I216:M216" si="764">I217</f>
        <v>0</v>
      </c>
      <c r="J216" s="15">
        <f t="shared" si="764"/>
        <v>0</v>
      </c>
      <c r="K216" s="15">
        <f t="shared" si="764"/>
        <v>0</v>
      </c>
      <c r="L216" s="22">
        <f t="shared" si="764"/>
        <v>659</v>
      </c>
      <c r="M216" s="22">
        <f t="shared" si="764"/>
        <v>0</v>
      </c>
      <c r="N216" s="15">
        <f>N217</f>
        <v>0</v>
      </c>
      <c r="O216" s="15">
        <f t="shared" ref="O216" si="765">O217</f>
        <v>0</v>
      </c>
      <c r="P216" s="15">
        <f t="shared" ref="P216" si="766">P217</f>
        <v>0</v>
      </c>
      <c r="Q216" s="15">
        <f t="shared" ref="Q216" si="767">Q217</f>
        <v>0</v>
      </c>
      <c r="R216" s="22">
        <f t="shared" ref="R216" si="768">R217</f>
        <v>659</v>
      </c>
      <c r="S216" s="22">
        <f t="shared" ref="S216" si="769">S217</f>
        <v>0</v>
      </c>
      <c r="T216" s="15">
        <f>T217</f>
        <v>0</v>
      </c>
      <c r="U216" s="15">
        <f t="shared" ref="U216:AA216" si="770">U217</f>
        <v>0</v>
      </c>
      <c r="V216" s="15">
        <f t="shared" si="770"/>
        <v>0</v>
      </c>
      <c r="W216" s="15">
        <f t="shared" si="770"/>
        <v>0</v>
      </c>
      <c r="X216" s="22">
        <f t="shared" si="770"/>
        <v>659</v>
      </c>
      <c r="Y216" s="22">
        <f t="shared" si="770"/>
        <v>0</v>
      </c>
      <c r="Z216" s="22">
        <f t="shared" si="770"/>
        <v>152</v>
      </c>
      <c r="AA216" s="22">
        <f t="shared" si="770"/>
        <v>0</v>
      </c>
      <c r="AB216" s="104">
        <f t="shared" si="728"/>
        <v>23.06525037936267</v>
      </c>
      <c r="AC216" s="104"/>
    </row>
    <row r="217" spans="1:29" ht="39" customHeight="1">
      <c r="A217" s="55" t="s">
        <v>167</v>
      </c>
      <c r="B217" s="21" t="s">
        <v>50</v>
      </c>
      <c r="C217" s="21" t="s">
        <v>73</v>
      </c>
      <c r="D217" s="23" t="s">
        <v>449</v>
      </c>
      <c r="E217" s="21" t="s">
        <v>166</v>
      </c>
      <c r="F217" s="22">
        <f>129+530</f>
        <v>659</v>
      </c>
      <c r="G217" s="22"/>
      <c r="H217" s="15"/>
      <c r="I217" s="15"/>
      <c r="J217" s="15"/>
      <c r="K217" s="15"/>
      <c r="L217" s="22">
        <f>F217+H217+I217+J217+K217</f>
        <v>659</v>
      </c>
      <c r="M217" s="22">
        <f>G217+K217</f>
        <v>0</v>
      </c>
      <c r="N217" s="15"/>
      <c r="O217" s="15"/>
      <c r="P217" s="15"/>
      <c r="Q217" s="15"/>
      <c r="R217" s="22">
        <f>L217+N217+O217+P217+Q217</f>
        <v>659</v>
      </c>
      <c r="S217" s="22">
        <f>M217+Q217</f>
        <v>0</v>
      </c>
      <c r="T217" s="15"/>
      <c r="U217" s="15"/>
      <c r="V217" s="15"/>
      <c r="W217" s="15"/>
      <c r="X217" s="22">
        <f>R217+T217+U217+V217+W217</f>
        <v>659</v>
      </c>
      <c r="Y217" s="22">
        <f>S217+W217</f>
        <v>0</v>
      </c>
      <c r="Z217" s="22">
        <v>152</v>
      </c>
      <c r="AA217" s="22"/>
      <c r="AB217" s="104">
        <f t="shared" si="728"/>
        <v>23.06525037936267</v>
      </c>
      <c r="AC217" s="104"/>
    </row>
    <row r="218" spans="1:29" ht="16.5" hidden="1">
      <c r="A218" s="55" t="s">
        <v>547</v>
      </c>
      <c r="B218" s="21" t="s">
        <v>50</v>
      </c>
      <c r="C218" s="21" t="s">
        <v>73</v>
      </c>
      <c r="D218" s="23" t="s">
        <v>656</v>
      </c>
      <c r="E218" s="21"/>
      <c r="F218" s="22">
        <f t="shared" ref="F218:G218" si="771">F219</f>
        <v>0</v>
      </c>
      <c r="G218" s="22">
        <f t="shared" si="771"/>
        <v>0</v>
      </c>
      <c r="H218" s="15"/>
      <c r="I218" s="15"/>
      <c r="J218" s="15"/>
      <c r="K218" s="15"/>
      <c r="L218" s="22">
        <f t="shared" ref="L218:M218" si="772">L219</f>
        <v>0</v>
      </c>
      <c r="M218" s="22">
        <f t="shared" si="772"/>
        <v>0</v>
      </c>
      <c r="N218" s="15"/>
      <c r="O218" s="15"/>
      <c r="P218" s="15"/>
      <c r="Q218" s="15"/>
      <c r="R218" s="22">
        <f t="shared" ref="R218:S218" si="773">R219</f>
        <v>0</v>
      </c>
      <c r="S218" s="22">
        <f t="shared" si="773"/>
        <v>0</v>
      </c>
      <c r="T218" s="15"/>
      <c r="U218" s="15"/>
      <c r="V218" s="15"/>
      <c r="W218" s="15"/>
      <c r="X218" s="22">
        <f t="shared" ref="X218:Y218" si="774">X219</f>
        <v>0</v>
      </c>
      <c r="Y218" s="22">
        <f t="shared" si="774"/>
        <v>0</v>
      </c>
      <c r="Z218" s="22"/>
      <c r="AA218" s="22"/>
      <c r="AB218" s="104" t="e">
        <f t="shared" si="728"/>
        <v>#DIV/0!</v>
      </c>
      <c r="AC218" s="104"/>
    </row>
    <row r="219" spans="1:29" ht="16.5" hidden="1">
      <c r="A219" s="27" t="s">
        <v>565</v>
      </c>
      <c r="B219" s="21" t="s">
        <v>50</v>
      </c>
      <c r="C219" s="21" t="s">
        <v>73</v>
      </c>
      <c r="D219" s="23" t="s">
        <v>655</v>
      </c>
      <c r="E219" s="21"/>
      <c r="F219" s="22">
        <f t="shared" ref="F219:G219" si="775">F220+F222</f>
        <v>0</v>
      </c>
      <c r="G219" s="22">
        <f t="shared" si="775"/>
        <v>0</v>
      </c>
      <c r="H219" s="15"/>
      <c r="I219" s="15"/>
      <c r="J219" s="15"/>
      <c r="K219" s="15"/>
      <c r="L219" s="22">
        <f t="shared" ref="L219:M219" si="776">L220+L222</f>
        <v>0</v>
      </c>
      <c r="M219" s="22">
        <f t="shared" si="776"/>
        <v>0</v>
      </c>
      <c r="N219" s="15"/>
      <c r="O219" s="15"/>
      <c r="P219" s="15"/>
      <c r="Q219" s="15"/>
      <c r="R219" s="22">
        <f t="shared" ref="R219:S219" si="777">R220+R222</f>
        <v>0</v>
      </c>
      <c r="S219" s="22">
        <f t="shared" si="777"/>
        <v>0</v>
      </c>
      <c r="T219" s="15"/>
      <c r="U219" s="15"/>
      <c r="V219" s="15"/>
      <c r="W219" s="15"/>
      <c r="X219" s="22">
        <f t="shared" ref="X219:Y219" si="778">X220+X222</f>
        <v>0</v>
      </c>
      <c r="Y219" s="22">
        <f t="shared" si="778"/>
        <v>0</v>
      </c>
      <c r="Z219" s="22"/>
      <c r="AA219" s="22"/>
      <c r="AB219" s="104" t="e">
        <f t="shared" si="728"/>
        <v>#DIV/0!</v>
      </c>
      <c r="AC219" s="104"/>
    </row>
    <row r="220" spans="1:29" ht="82.5" hidden="1">
      <c r="A220" s="27" t="s">
        <v>447</v>
      </c>
      <c r="B220" s="21" t="s">
        <v>50</v>
      </c>
      <c r="C220" s="21" t="s">
        <v>73</v>
      </c>
      <c r="D220" s="23" t="s">
        <v>655</v>
      </c>
      <c r="E220" s="21" t="s">
        <v>105</v>
      </c>
      <c r="F220" s="22">
        <f t="shared" ref="F220:G220" si="779">F221</f>
        <v>0</v>
      </c>
      <c r="G220" s="22">
        <f t="shared" si="779"/>
        <v>0</v>
      </c>
      <c r="H220" s="15"/>
      <c r="I220" s="15"/>
      <c r="J220" s="15"/>
      <c r="K220" s="15"/>
      <c r="L220" s="22">
        <f t="shared" ref="L220:M220" si="780">L221</f>
        <v>0</v>
      </c>
      <c r="M220" s="22">
        <f t="shared" si="780"/>
        <v>0</v>
      </c>
      <c r="N220" s="15"/>
      <c r="O220" s="15"/>
      <c r="P220" s="15"/>
      <c r="Q220" s="15"/>
      <c r="R220" s="22">
        <f t="shared" ref="R220:S220" si="781">R221</f>
        <v>0</v>
      </c>
      <c r="S220" s="22">
        <f t="shared" si="781"/>
        <v>0</v>
      </c>
      <c r="T220" s="15"/>
      <c r="U220" s="15"/>
      <c r="V220" s="15"/>
      <c r="W220" s="15"/>
      <c r="X220" s="22">
        <f t="shared" ref="X220:Y220" si="782">X221</f>
        <v>0</v>
      </c>
      <c r="Y220" s="22">
        <f t="shared" si="782"/>
        <v>0</v>
      </c>
      <c r="Z220" s="22"/>
      <c r="AA220" s="22"/>
      <c r="AB220" s="104" t="e">
        <f t="shared" si="728"/>
        <v>#DIV/0!</v>
      </c>
      <c r="AC220" s="104"/>
    </row>
    <row r="221" spans="1:29" ht="33" hidden="1">
      <c r="A221" s="55" t="s">
        <v>165</v>
      </c>
      <c r="B221" s="21" t="s">
        <v>50</v>
      </c>
      <c r="C221" s="21" t="s">
        <v>73</v>
      </c>
      <c r="D221" s="23" t="s">
        <v>655</v>
      </c>
      <c r="E221" s="21" t="s">
        <v>164</v>
      </c>
      <c r="F221" s="22"/>
      <c r="G221" s="22"/>
      <c r="H221" s="15"/>
      <c r="I221" s="15"/>
      <c r="J221" s="15"/>
      <c r="K221" s="15"/>
      <c r="L221" s="22"/>
      <c r="M221" s="22"/>
      <c r="N221" s="15"/>
      <c r="O221" s="15"/>
      <c r="P221" s="15"/>
      <c r="Q221" s="15"/>
      <c r="R221" s="22"/>
      <c r="S221" s="22"/>
      <c r="T221" s="15"/>
      <c r="U221" s="15"/>
      <c r="V221" s="15"/>
      <c r="W221" s="15"/>
      <c r="X221" s="22"/>
      <c r="Y221" s="22"/>
      <c r="Z221" s="22"/>
      <c r="AA221" s="22"/>
      <c r="AB221" s="104" t="e">
        <f t="shared" si="728"/>
        <v>#DIV/0!</v>
      </c>
      <c r="AC221" s="104"/>
    </row>
    <row r="222" spans="1:29" ht="33" hidden="1">
      <c r="A222" s="27" t="s">
        <v>424</v>
      </c>
      <c r="B222" s="21" t="s">
        <v>50</v>
      </c>
      <c r="C222" s="21" t="s">
        <v>73</v>
      </c>
      <c r="D222" s="23" t="s">
        <v>655</v>
      </c>
      <c r="E222" s="21" t="s">
        <v>80</v>
      </c>
      <c r="F222" s="22">
        <f t="shared" ref="F222:G222" si="783">F223</f>
        <v>0</v>
      </c>
      <c r="G222" s="22">
        <f t="shared" si="783"/>
        <v>0</v>
      </c>
      <c r="H222" s="15"/>
      <c r="I222" s="15"/>
      <c r="J222" s="15"/>
      <c r="K222" s="15"/>
      <c r="L222" s="22">
        <f t="shared" ref="L222:M222" si="784">L223</f>
        <v>0</v>
      </c>
      <c r="M222" s="22">
        <f t="shared" si="784"/>
        <v>0</v>
      </c>
      <c r="N222" s="15"/>
      <c r="O222" s="15"/>
      <c r="P222" s="15"/>
      <c r="Q222" s="15"/>
      <c r="R222" s="22">
        <f t="shared" ref="R222:S222" si="785">R223</f>
        <v>0</v>
      </c>
      <c r="S222" s="22">
        <f t="shared" si="785"/>
        <v>0</v>
      </c>
      <c r="T222" s="15"/>
      <c r="U222" s="15"/>
      <c r="V222" s="15"/>
      <c r="W222" s="15"/>
      <c r="X222" s="22">
        <f t="shared" ref="X222:Y222" si="786">X223</f>
        <v>0</v>
      </c>
      <c r="Y222" s="22">
        <f t="shared" si="786"/>
        <v>0</v>
      </c>
      <c r="Z222" s="22"/>
      <c r="AA222" s="22"/>
      <c r="AB222" s="104" t="e">
        <f t="shared" si="728"/>
        <v>#DIV/0!</v>
      </c>
      <c r="AC222" s="104"/>
    </row>
    <row r="223" spans="1:29" ht="49.5" hidden="1">
      <c r="A223" s="55" t="s">
        <v>167</v>
      </c>
      <c r="B223" s="21" t="s">
        <v>50</v>
      </c>
      <c r="C223" s="21" t="s">
        <v>73</v>
      </c>
      <c r="D223" s="23" t="s">
        <v>655</v>
      </c>
      <c r="E223" s="21" t="s">
        <v>166</v>
      </c>
      <c r="F223" s="22"/>
      <c r="G223" s="22"/>
      <c r="H223" s="15"/>
      <c r="I223" s="15"/>
      <c r="J223" s="15"/>
      <c r="K223" s="15"/>
      <c r="L223" s="22"/>
      <c r="M223" s="22"/>
      <c r="N223" s="15"/>
      <c r="O223" s="15"/>
      <c r="P223" s="15"/>
      <c r="Q223" s="15"/>
      <c r="R223" s="22"/>
      <c r="S223" s="22"/>
      <c r="T223" s="15"/>
      <c r="U223" s="15"/>
      <c r="V223" s="15"/>
      <c r="W223" s="15"/>
      <c r="X223" s="22"/>
      <c r="Y223" s="22"/>
      <c r="Z223" s="22"/>
      <c r="AA223" s="22"/>
      <c r="AB223" s="104" t="e">
        <f t="shared" si="728"/>
        <v>#DIV/0!</v>
      </c>
      <c r="AC223" s="104"/>
    </row>
    <row r="224" spans="1:29" ht="51">
      <c r="A224" s="27" t="s">
        <v>483</v>
      </c>
      <c r="B224" s="21" t="s">
        <v>50</v>
      </c>
      <c r="C224" s="21" t="s">
        <v>73</v>
      </c>
      <c r="D224" s="52" t="s">
        <v>480</v>
      </c>
      <c r="E224" s="25"/>
      <c r="F224" s="22">
        <f t="shared" ref="F224:G227" si="787">F225</f>
        <v>2762</v>
      </c>
      <c r="G224" s="15">
        <f t="shared" si="787"/>
        <v>0</v>
      </c>
      <c r="H224" s="15">
        <f>H225</f>
        <v>0</v>
      </c>
      <c r="I224" s="15">
        <f t="shared" ref="I224:M224" si="788">I225</f>
        <v>0</v>
      </c>
      <c r="J224" s="15">
        <f t="shared" si="788"/>
        <v>0</v>
      </c>
      <c r="K224" s="15">
        <f t="shared" si="788"/>
        <v>0</v>
      </c>
      <c r="L224" s="22">
        <f t="shared" si="788"/>
        <v>2762</v>
      </c>
      <c r="M224" s="22">
        <f t="shared" si="788"/>
        <v>0</v>
      </c>
      <c r="N224" s="15">
        <f>N225</f>
        <v>0</v>
      </c>
      <c r="O224" s="15">
        <f t="shared" ref="O224:O227" si="789">O225</f>
        <v>0</v>
      </c>
      <c r="P224" s="15">
        <f t="shared" ref="P224:P227" si="790">P225</f>
        <v>0</v>
      </c>
      <c r="Q224" s="15">
        <f t="shared" ref="Q224:Q227" si="791">Q225</f>
        <v>0</v>
      </c>
      <c r="R224" s="22">
        <f t="shared" ref="R224:S227" si="792">R225</f>
        <v>2762</v>
      </c>
      <c r="S224" s="22">
        <f t="shared" ref="S224" si="793">S225</f>
        <v>0</v>
      </c>
      <c r="T224" s="15">
        <f>T225</f>
        <v>0</v>
      </c>
      <c r="U224" s="15">
        <f t="shared" ref="U224:AA227" si="794">U225</f>
        <v>0</v>
      </c>
      <c r="V224" s="15">
        <f t="shared" si="794"/>
        <v>0</v>
      </c>
      <c r="W224" s="15">
        <f t="shared" si="794"/>
        <v>0</v>
      </c>
      <c r="X224" s="22">
        <f t="shared" si="794"/>
        <v>2762</v>
      </c>
      <c r="Y224" s="22">
        <f t="shared" si="794"/>
        <v>0</v>
      </c>
      <c r="Z224" s="22">
        <f t="shared" si="794"/>
        <v>0</v>
      </c>
      <c r="AA224" s="22">
        <f t="shared" si="794"/>
        <v>0</v>
      </c>
      <c r="AB224" s="104">
        <f t="shared" si="728"/>
        <v>0</v>
      </c>
      <c r="AC224" s="104"/>
    </row>
    <row r="225" spans="1:29" ht="19.5" customHeight="1">
      <c r="A225" s="27" t="s">
        <v>78</v>
      </c>
      <c r="B225" s="21" t="s">
        <v>50</v>
      </c>
      <c r="C225" s="21" t="s">
        <v>73</v>
      </c>
      <c r="D225" s="52" t="s">
        <v>481</v>
      </c>
      <c r="E225" s="25"/>
      <c r="F225" s="22">
        <f t="shared" si="787"/>
        <v>2762</v>
      </c>
      <c r="G225" s="15">
        <f t="shared" si="787"/>
        <v>0</v>
      </c>
      <c r="H225" s="15">
        <f>H226</f>
        <v>0</v>
      </c>
      <c r="I225" s="15">
        <f t="shared" ref="I225:K227" si="795">I226</f>
        <v>0</v>
      </c>
      <c r="J225" s="15">
        <f t="shared" si="795"/>
        <v>0</v>
      </c>
      <c r="K225" s="15">
        <f t="shared" si="795"/>
        <v>0</v>
      </c>
      <c r="L225" s="22">
        <f t="shared" ref="L225:M227" si="796">L226</f>
        <v>2762</v>
      </c>
      <c r="M225" s="22">
        <f t="shared" si="796"/>
        <v>0</v>
      </c>
      <c r="N225" s="15">
        <f>N226</f>
        <v>0</v>
      </c>
      <c r="O225" s="15">
        <f t="shared" si="789"/>
        <v>0</v>
      </c>
      <c r="P225" s="15">
        <f t="shared" si="790"/>
        <v>0</v>
      </c>
      <c r="Q225" s="15">
        <f t="shared" si="791"/>
        <v>0</v>
      </c>
      <c r="R225" s="22">
        <f t="shared" si="792"/>
        <v>2762</v>
      </c>
      <c r="S225" s="22">
        <f t="shared" si="792"/>
        <v>0</v>
      </c>
      <c r="T225" s="15">
        <f>T226</f>
        <v>0</v>
      </c>
      <c r="U225" s="15">
        <f t="shared" si="794"/>
        <v>0</v>
      </c>
      <c r="V225" s="15">
        <f t="shared" si="794"/>
        <v>0</v>
      </c>
      <c r="W225" s="15">
        <f t="shared" si="794"/>
        <v>0</v>
      </c>
      <c r="X225" s="22">
        <f t="shared" si="794"/>
        <v>2762</v>
      </c>
      <c r="Y225" s="22">
        <f t="shared" si="794"/>
        <v>0</v>
      </c>
      <c r="Z225" s="22">
        <f t="shared" si="794"/>
        <v>0</v>
      </c>
      <c r="AA225" s="22">
        <f t="shared" si="794"/>
        <v>0</v>
      </c>
      <c r="AB225" s="104">
        <f t="shared" si="728"/>
        <v>0</v>
      </c>
      <c r="AC225" s="104"/>
    </row>
    <row r="226" spans="1:29" ht="33">
      <c r="A226" s="27" t="s">
        <v>96</v>
      </c>
      <c r="B226" s="21" t="s">
        <v>50</v>
      </c>
      <c r="C226" s="21" t="s">
        <v>73</v>
      </c>
      <c r="D226" s="52" t="s">
        <v>482</v>
      </c>
      <c r="E226" s="25"/>
      <c r="F226" s="22">
        <f t="shared" si="787"/>
        <v>2762</v>
      </c>
      <c r="G226" s="15">
        <f t="shared" si="787"/>
        <v>0</v>
      </c>
      <c r="H226" s="15">
        <f>H227</f>
        <v>0</v>
      </c>
      <c r="I226" s="15">
        <f t="shared" si="795"/>
        <v>0</v>
      </c>
      <c r="J226" s="15">
        <f t="shared" si="795"/>
        <v>0</v>
      </c>
      <c r="K226" s="15">
        <f t="shared" si="795"/>
        <v>0</v>
      </c>
      <c r="L226" s="22">
        <f t="shared" si="796"/>
        <v>2762</v>
      </c>
      <c r="M226" s="22">
        <f t="shared" si="796"/>
        <v>0</v>
      </c>
      <c r="N226" s="15">
        <f>N227</f>
        <v>0</v>
      </c>
      <c r="O226" s="15">
        <f t="shared" si="789"/>
        <v>0</v>
      </c>
      <c r="P226" s="15">
        <f t="shared" si="790"/>
        <v>0</v>
      </c>
      <c r="Q226" s="15">
        <f t="shared" si="791"/>
        <v>0</v>
      </c>
      <c r="R226" s="22">
        <f t="shared" si="792"/>
        <v>2762</v>
      </c>
      <c r="S226" s="22">
        <f t="shared" si="792"/>
        <v>0</v>
      </c>
      <c r="T226" s="15">
        <f>T227</f>
        <v>0</v>
      </c>
      <c r="U226" s="15">
        <f t="shared" si="794"/>
        <v>0</v>
      </c>
      <c r="V226" s="15">
        <f t="shared" si="794"/>
        <v>0</v>
      </c>
      <c r="W226" s="15">
        <f t="shared" si="794"/>
        <v>0</v>
      </c>
      <c r="X226" s="22">
        <f t="shared" si="794"/>
        <v>2762</v>
      </c>
      <c r="Y226" s="22">
        <f t="shared" si="794"/>
        <v>0</v>
      </c>
      <c r="Z226" s="22">
        <f t="shared" si="794"/>
        <v>0</v>
      </c>
      <c r="AA226" s="22">
        <f t="shared" si="794"/>
        <v>0</v>
      </c>
      <c r="AB226" s="104">
        <f t="shared" si="728"/>
        <v>0</v>
      </c>
      <c r="AC226" s="104"/>
    </row>
    <row r="227" spans="1:29" ht="39" customHeight="1">
      <c r="A227" s="27" t="s">
        <v>424</v>
      </c>
      <c r="B227" s="21" t="s">
        <v>50</v>
      </c>
      <c r="C227" s="21" t="s">
        <v>73</v>
      </c>
      <c r="D227" s="52" t="s">
        <v>482</v>
      </c>
      <c r="E227" s="21" t="s">
        <v>80</v>
      </c>
      <c r="F227" s="22">
        <f t="shared" si="787"/>
        <v>2762</v>
      </c>
      <c r="G227" s="15">
        <f t="shared" si="787"/>
        <v>0</v>
      </c>
      <c r="H227" s="15">
        <f>H228</f>
        <v>0</v>
      </c>
      <c r="I227" s="15">
        <f t="shared" si="795"/>
        <v>0</v>
      </c>
      <c r="J227" s="15">
        <f t="shared" si="795"/>
        <v>0</v>
      </c>
      <c r="K227" s="15">
        <f t="shared" si="795"/>
        <v>0</v>
      </c>
      <c r="L227" s="22">
        <f t="shared" si="796"/>
        <v>2762</v>
      </c>
      <c r="M227" s="22">
        <f t="shared" si="796"/>
        <v>0</v>
      </c>
      <c r="N227" s="15">
        <f>N228</f>
        <v>0</v>
      </c>
      <c r="O227" s="15">
        <f t="shared" si="789"/>
        <v>0</v>
      </c>
      <c r="P227" s="15">
        <f t="shared" si="790"/>
        <v>0</v>
      </c>
      <c r="Q227" s="15">
        <f t="shared" si="791"/>
        <v>0</v>
      </c>
      <c r="R227" s="22">
        <f t="shared" si="792"/>
        <v>2762</v>
      </c>
      <c r="S227" s="22">
        <f t="shared" si="792"/>
        <v>0</v>
      </c>
      <c r="T227" s="15">
        <f>T228</f>
        <v>0</v>
      </c>
      <c r="U227" s="15">
        <f t="shared" si="794"/>
        <v>0</v>
      </c>
      <c r="V227" s="15">
        <f t="shared" si="794"/>
        <v>0</v>
      </c>
      <c r="W227" s="15">
        <f t="shared" si="794"/>
        <v>0</v>
      </c>
      <c r="X227" s="22">
        <f t="shared" si="794"/>
        <v>2762</v>
      </c>
      <c r="Y227" s="22">
        <f t="shared" si="794"/>
        <v>0</v>
      </c>
      <c r="Z227" s="22">
        <f t="shared" si="794"/>
        <v>0</v>
      </c>
      <c r="AA227" s="22">
        <f t="shared" si="794"/>
        <v>0</v>
      </c>
      <c r="AB227" s="104">
        <f t="shared" si="728"/>
        <v>0</v>
      </c>
      <c r="AC227" s="104"/>
    </row>
    <row r="228" spans="1:29" ht="36" customHeight="1">
      <c r="A228" s="55" t="s">
        <v>167</v>
      </c>
      <c r="B228" s="21" t="s">
        <v>50</v>
      </c>
      <c r="C228" s="21" t="s">
        <v>73</v>
      </c>
      <c r="D228" s="52" t="s">
        <v>482</v>
      </c>
      <c r="E228" s="21" t="s">
        <v>166</v>
      </c>
      <c r="F228" s="22">
        <v>2762</v>
      </c>
      <c r="G228" s="22"/>
      <c r="H228" s="15"/>
      <c r="I228" s="15"/>
      <c r="J228" s="15"/>
      <c r="K228" s="15"/>
      <c r="L228" s="22">
        <f>F228+H228+I228+J228+K228</f>
        <v>2762</v>
      </c>
      <c r="M228" s="22">
        <f>G228+K228</f>
        <v>0</v>
      </c>
      <c r="N228" s="15"/>
      <c r="O228" s="15"/>
      <c r="P228" s="15"/>
      <c r="Q228" s="15"/>
      <c r="R228" s="22">
        <f>L228+N228+O228+P228+Q228</f>
        <v>2762</v>
      </c>
      <c r="S228" s="22">
        <f>M228+Q228</f>
        <v>0</v>
      </c>
      <c r="T228" s="15"/>
      <c r="U228" s="15"/>
      <c r="V228" s="15"/>
      <c r="W228" s="15"/>
      <c r="X228" s="22">
        <f>R228+T228+U228+V228+W228</f>
        <v>2762</v>
      </c>
      <c r="Y228" s="22">
        <f>S228+W228</f>
        <v>0</v>
      </c>
      <c r="Z228" s="22"/>
      <c r="AA228" s="22"/>
      <c r="AB228" s="104">
        <f t="shared" si="728"/>
        <v>0</v>
      </c>
      <c r="AC228" s="104"/>
    </row>
    <row r="229" spans="1:29" ht="71.25" customHeight="1">
      <c r="A229" s="55" t="s">
        <v>520</v>
      </c>
      <c r="B229" s="21" t="s">
        <v>50</v>
      </c>
      <c r="C229" s="21" t="s">
        <v>73</v>
      </c>
      <c r="D229" s="52" t="s">
        <v>268</v>
      </c>
      <c r="E229" s="21"/>
      <c r="F229" s="22">
        <f t="shared" ref="F229:G230" si="797">F230</f>
        <v>29480</v>
      </c>
      <c r="G229" s="22">
        <f t="shared" si="797"/>
        <v>0</v>
      </c>
      <c r="H229" s="15">
        <f>H230</f>
        <v>0</v>
      </c>
      <c r="I229" s="15">
        <f t="shared" ref="I229:Y230" si="798">I230</f>
        <v>-21047</v>
      </c>
      <c r="J229" s="15">
        <f t="shared" si="798"/>
        <v>0</v>
      </c>
      <c r="K229" s="15">
        <f t="shared" si="798"/>
        <v>0</v>
      </c>
      <c r="L229" s="22">
        <f t="shared" si="798"/>
        <v>8433</v>
      </c>
      <c r="M229" s="15">
        <f t="shared" si="798"/>
        <v>0</v>
      </c>
      <c r="N229" s="15">
        <f>N230</f>
        <v>0</v>
      </c>
      <c r="O229" s="15">
        <f t="shared" si="798"/>
        <v>0</v>
      </c>
      <c r="P229" s="15">
        <f t="shared" si="798"/>
        <v>0</v>
      </c>
      <c r="Q229" s="15">
        <f t="shared" si="798"/>
        <v>0</v>
      </c>
      <c r="R229" s="22">
        <f t="shared" si="798"/>
        <v>8433</v>
      </c>
      <c r="S229" s="15">
        <f t="shared" si="798"/>
        <v>0</v>
      </c>
      <c r="T229" s="15">
        <f>T230</f>
        <v>0</v>
      </c>
      <c r="U229" s="15">
        <f t="shared" si="798"/>
        <v>0</v>
      </c>
      <c r="V229" s="15">
        <f t="shared" si="798"/>
        <v>0</v>
      </c>
      <c r="W229" s="15">
        <f t="shared" si="798"/>
        <v>0</v>
      </c>
      <c r="X229" s="22">
        <f t="shared" si="798"/>
        <v>8433</v>
      </c>
      <c r="Y229" s="22">
        <f t="shared" si="798"/>
        <v>0</v>
      </c>
      <c r="Z229" s="22">
        <f t="shared" ref="Z229:AA229" si="799">Z230</f>
        <v>5764</v>
      </c>
      <c r="AA229" s="22">
        <f t="shared" si="799"/>
        <v>0</v>
      </c>
      <c r="AB229" s="104">
        <f t="shared" si="728"/>
        <v>68.350527688841453</v>
      </c>
      <c r="AC229" s="104"/>
    </row>
    <row r="230" spans="1:29" ht="37.5" customHeight="1">
      <c r="A230" s="55" t="s">
        <v>211</v>
      </c>
      <c r="B230" s="21" t="s">
        <v>50</v>
      </c>
      <c r="C230" s="21" t="s">
        <v>73</v>
      </c>
      <c r="D230" s="52" t="s">
        <v>321</v>
      </c>
      <c r="E230" s="21"/>
      <c r="F230" s="22">
        <f t="shared" si="797"/>
        <v>29480</v>
      </c>
      <c r="G230" s="22">
        <f t="shared" si="797"/>
        <v>0</v>
      </c>
      <c r="H230" s="85">
        <f>H231</f>
        <v>0</v>
      </c>
      <c r="I230" s="85">
        <f t="shared" si="798"/>
        <v>-21047</v>
      </c>
      <c r="J230" s="85">
        <f t="shared" si="798"/>
        <v>0</v>
      </c>
      <c r="K230" s="85">
        <f t="shared" si="798"/>
        <v>0</v>
      </c>
      <c r="L230" s="22">
        <f t="shared" si="798"/>
        <v>8433</v>
      </c>
      <c r="M230" s="22">
        <f t="shared" si="798"/>
        <v>0</v>
      </c>
      <c r="N230" s="85">
        <f>N231</f>
        <v>0</v>
      </c>
      <c r="O230" s="85">
        <f t="shared" si="798"/>
        <v>0</v>
      </c>
      <c r="P230" s="85">
        <f t="shared" si="798"/>
        <v>0</v>
      </c>
      <c r="Q230" s="85">
        <f t="shared" si="798"/>
        <v>0</v>
      </c>
      <c r="R230" s="22">
        <f t="shared" si="798"/>
        <v>8433</v>
      </c>
      <c r="S230" s="22">
        <f t="shared" si="798"/>
        <v>0</v>
      </c>
      <c r="T230" s="85">
        <f>T231</f>
        <v>0</v>
      </c>
      <c r="U230" s="85">
        <f t="shared" ref="U230:AA230" si="800">U231</f>
        <v>0</v>
      </c>
      <c r="V230" s="85">
        <f t="shared" si="800"/>
        <v>0</v>
      </c>
      <c r="W230" s="85">
        <f t="shared" si="800"/>
        <v>0</v>
      </c>
      <c r="X230" s="22">
        <f t="shared" si="800"/>
        <v>8433</v>
      </c>
      <c r="Y230" s="22">
        <f t="shared" si="800"/>
        <v>0</v>
      </c>
      <c r="Z230" s="22">
        <f t="shared" si="800"/>
        <v>5764</v>
      </c>
      <c r="AA230" s="22">
        <f t="shared" si="800"/>
        <v>0</v>
      </c>
      <c r="AB230" s="104">
        <f t="shared" si="728"/>
        <v>68.350527688841453</v>
      </c>
      <c r="AC230" s="104"/>
    </row>
    <row r="231" spans="1:29" ht="36" customHeight="1">
      <c r="A231" s="55" t="s">
        <v>139</v>
      </c>
      <c r="B231" s="21" t="s">
        <v>50</v>
      </c>
      <c r="C231" s="21" t="s">
        <v>73</v>
      </c>
      <c r="D231" s="52" t="s">
        <v>322</v>
      </c>
      <c r="E231" s="21"/>
      <c r="F231" s="22">
        <f t="shared" ref="F231:G231" si="801">F232+F234+F236</f>
        <v>29480</v>
      </c>
      <c r="G231" s="22">
        <f t="shared" si="801"/>
        <v>0</v>
      </c>
      <c r="H231" s="85">
        <f>H232+H234+H236</f>
        <v>0</v>
      </c>
      <c r="I231" s="85">
        <f t="shared" ref="I231:M231" si="802">I232+I234+I236</f>
        <v>-21047</v>
      </c>
      <c r="J231" s="85">
        <f t="shared" si="802"/>
        <v>0</v>
      </c>
      <c r="K231" s="85">
        <f t="shared" si="802"/>
        <v>0</v>
      </c>
      <c r="L231" s="22">
        <f t="shared" si="802"/>
        <v>8433</v>
      </c>
      <c r="M231" s="22">
        <f t="shared" si="802"/>
        <v>0</v>
      </c>
      <c r="N231" s="85">
        <f>N232+N234+N236</f>
        <v>0</v>
      </c>
      <c r="O231" s="85">
        <f t="shared" ref="O231" si="803">O232+O234+O236</f>
        <v>0</v>
      </c>
      <c r="P231" s="85">
        <f t="shared" ref="P231" si="804">P232+P234+P236</f>
        <v>0</v>
      </c>
      <c r="Q231" s="85">
        <f t="shared" ref="Q231" si="805">Q232+Q234+Q236</f>
        <v>0</v>
      </c>
      <c r="R231" s="22">
        <f t="shared" ref="R231" si="806">R232+R234+R236</f>
        <v>8433</v>
      </c>
      <c r="S231" s="22">
        <f t="shared" ref="S231" si="807">S232+S234+S236</f>
        <v>0</v>
      </c>
      <c r="T231" s="85">
        <f>T232+T234+T236</f>
        <v>0</v>
      </c>
      <c r="U231" s="85">
        <f t="shared" ref="U231:X231" si="808">U232+U234+U236</f>
        <v>0</v>
      </c>
      <c r="V231" s="85">
        <f t="shared" si="808"/>
        <v>0</v>
      </c>
      <c r="W231" s="85">
        <f t="shared" si="808"/>
        <v>0</v>
      </c>
      <c r="X231" s="22">
        <f t="shared" si="808"/>
        <v>8433</v>
      </c>
      <c r="Y231" s="22">
        <f t="shared" ref="Y231:AA231" si="809">Y232+Y234+Y236</f>
        <v>0</v>
      </c>
      <c r="Z231" s="22">
        <f t="shared" si="809"/>
        <v>5764</v>
      </c>
      <c r="AA231" s="22">
        <f t="shared" si="809"/>
        <v>0</v>
      </c>
      <c r="AB231" s="104">
        <f t="shared" si="728"/>
        <v>68.350527688841453</v>
      </c>
      <c r="AC231" s="104"/>
    </row>
    <row r="232" spans="1:29" ht="86.25" customHeight="1">
      <c r="A232" s="27" t="s">
        <v>447</v>
      </c>
      <c r="B232" s="21" t="s">
        <v>50</v>
      </c>
      <c r="C232" s="21" t="s">
        <v>73</v>
      </c>
      <c r="D232" s="52" t="s">
        <v>322</v>
      </c>
      <c r="E232" s="21" t="s">
        <v>105</v>
      </c>
      <c r="F232" s="22">
        <f t="shared" ref="F232:G232" si="810">F233</f>
        <v>26129</v>
      </c>
      <c r="G232" s="22">
        <f t="shared" si="810"/>
        <v>0</v>
      </c>
      <c r="H232" s="85">
        <f>H233</f>
        <v>0</v>
      </c>
      <c r="I232" s="85">
        <f t="shared" ref="I232:AA232" si="811">I233</f>
        <v>-20835</v>
      </c>
      <c r="J232" s="85">
        <f t="shared" si="811"/>
        <v>0</v>
      </c>
      <c r="K232" s="85">
        <f t="shared" si="811"/>
        <v>0</v>
      </c>
      <c r="L232" s="22">
        <f t="shared" si="811"/>
        <v>5294</v>
      </c>
      <c r="M232" s="85">
        <f t="shared" si="811"/>
        <v>0</v>
      </c>
      <c r="N232" s="85">
        <f>N233</f>
        <v>0</v>
      </c>
      <c r="O232" s="85">
        <f t="shared" si="811"/>
        <v>0</v>
      </c>
      <c r="P232" s="85">
        <f t="shared" si="811"/>
        <v>0</v>
      </c>
      <c r="Q232" s="85">
        <f t="shared" si="811"/>
        <v>0</v>
      </c>
      <c r="R232" s="22">
        <f t="shared" si="811"/>
        <v>5294</v>
      </c>
      <c r="S232" s="85">
        <f t="shared" si="811"/>
        <v>0</v>
      </c>
      <c r="T232" s="85">
        <f>T233</f>
        <v>0</v>
      </c>
      <c r="U232" s="85">
        <f t="shared" si="811"/>
        <v>0</v>
      </c>
      <c r="V232" s="85">
        <f t="shared" si="811"/>
        <v>0</v>
      </c>
      <c r="W232" s="85">
        <f t="shared" si="811"/>
        <v>0</v>
      </c>
      <c r="X232" s="22">
        <f t="shared" si="811"/>
        <v>5294</v>
      </c>
      <c r="Y232" s="22">
        <f t="shared" si="811"/>
        <v>0</v>
      </c>
      <c r="Z232" s="22">
        <f t="shared" si="811"/>
        <v>5240</v>
      </c>
      <c r="AA232" s="22">
        <f t="shared" si="811"/>
        <v>0</v>
      </c>
      <c r="AB232" s="104">
        <f t="shared" si="728"/>
        <v>98.97997733282962</v>
      </c>
      <c r="AC232" s="104"/>
    </row>
    <row r="233" spans="1:29" ht="22.5" customHeight="1">
      <c r="A233" s="55" t="s">
        <v>177</v>
      </c>
      <c r="B233" s="21" t="s">
        <v>50</v>
      </c>
      <c r="C233" s="21" t="s">
        <v>73</v>
      </c>
      <c r="D233" s="52" t="s">
        <v>322</v>
      </c>
      <c r="E233" s="21" t="s">
        <v>176</v>
      </c>
      <c r="F233" s="22">
        <f>34427-8298</f>
        <v>26129</v>
      </c>
      <c r="G233" s="22"/>
      <c r="H233" s="22"/>
      <c r="I233" s="22">
        <v>-20835</v>
      </c>
      <c r="J233" s="22"/>
      <c r="K233" s="22"/>
      <c r="L233" s="22">
        <f>F233+H233+I233+J233+K233</f>
        <v>5294</v>
      </c>
      <c r="M233" s="22">
        <f>G233+K233</f>
        <v>0</v>
      </c>
      <c r="N233" s="22"/>
      <c r="O233" s="22"/>
      <c r="P233" s="22"/>
      <c r="Q233" s="22"/>
      <c r="R233" s="22">
        <f>L233+N233+O233+P233+Q233</f>
        <v>5294</v>
      </c>
      <c r="S233" s="22">
        <f>M233+Q233</f>
        <v>0</v>
      </c>
      <c r="T233" s="22"/>
      <c r="U233" s="22"/>
      <c r="V233" s="22"/>
      <c r="W233" s="22"/>
      <c r="X233" s="22">
        <f>R233+T233+U233+V233+W233</f>
        <v>5294</v>
      </c>
      <c r="Y233" s="22">
        <f>S233+W233</f>
        <v>0</v>
      </c>
      <c r="Z233" s="22">
        <v>5240</v>
      </c>
      <c r="AA233" s="22"/>
      <c r="AB233" s="104">
        <f t="shared" si="728"/>
        <v>98.97997733282962</v>
      </c>
      <c r="AC233" s="104"/>
    </row>
    <row r="234" spans="1:29" ht="38.25" customHeight="1">
      <c r="A234" s="27" t="s">
        <v>424</v>
      </c>
      <c r="B234" s="21" t="s">
        <v>50</v>
      </c>
      <c r="C234" s="21" t="s">
        <v>73</v>
      </c>
      <c r="D234" s="52" t="s">
        <v>322</v>
      </c>
      <c r="E234" s="21" t="s">
        <v>80</v>
      </c>
      <c r="F234" s="22">
        <f t="shared" ref="F234:G234" si="812">F235</f>
        <v>3129</v>
      </c>
      <c r="G234" s="22">
        <f t="shared" si="812"/>
        <v>0</v>
      </c>
      <c r="H234" s="85">
        <f>H235</f>
        <v>0</v>
      </c>
      <c r="I234" s="85">
        <f t="shared" ref="I234:AA234" si="813">I235</f>
        <v>-212</v>
      </c>
      <c r="J234" s="85">
        <f t="shared" si="813"/>
        <v>0</v>
      </c>
      <c r="K234" s="85">
        <f t="shared" si="813"/>
        <v>0</v>
      </c>
      <c r="L234" s="22">
        <f t="shared" si="813"/>
        <v>2917</v>
      </c>
      <c r="M234" s="85">
        <f t="shared" si="813"/>
        <v>0</v>
      </c>
      <c r="N234" s="85">
        <f>N235</f>
        <v>0</v>
      </c>
      <c r="O234" s="85">
        <f t="shared" si="813"/>
        <v>0</v>
      </c>
      <c r="P234" s="85">
        <f t="shared" si="813"/>
        <v>0</v>
      </c>
      <c r="Q234" s="85">
        <f t="shared" si="813"/>
        <v>0</v>
      </c>
      <c r="R234" s="22">
        <f t="shared" si="813"/>
        <v>2917</v>
      </c>
      <c r="S234" s="85">
        <f t="shared" si="813"/>
        <v>0</v>
      </c>
      <c r="T234" s="85">
        <f>T235</f>
        <v>0</v>
      </c>
      <c r="U234" s="85">
        <f t="shared" si="813"/>
        <v>0</v>
      </c>
      <c r="V234" s="85">
        <f t="shared" si="813"/>
        <v>0</v>
      </c>
      <c r="W234" s="85">
        <f t="shared" si="813"/>
        <v>0</v>
      </c>
      <c r="X234" s="22">
        <f t="shared" si="813"/>
        <v>2917</v>
      </c>
      <c r="Y234" s="22">
        <f t="shared" si="813"/>
        <v>0</v>
      </c>
      <c r="Z234" s="22">
        <f t="shared" si="813"/>
        <v>524</v>
      </c>
      <c r="AA234" s="22">
        <f t="shared" si="813"/>
        <v>0</v>
      </c>
      <c r="AB234" s="104">
        <f t="shared" si="728"/>
        <v>17.963661295851903</v>
      </c>
      <c r="AC234" s="104"/>
    </row>
    <row r="235" spans="1:29" ht="34.5" customHeight="1">
      <c r="A235" s="55" t="s">
        <v>167</v>
      </c>
      <c r="B235" s="21" t="s">
        <v>50</v>
      </c>
      <c r="C235" s="21" t="s">
        <v>73</v>
      </c>
      <c r="D235" s="52" t="s">
        <v>322</v>
      </c>
      <c r="E235" s="21" t="s">
        <v>166</v>
      </c>
      <c r="F235" s="22">
        <f>3223-94</f>
        <v>3129</v>
      </c>
      <c r="G235" s="22"/>
      <c r="H235" s="22"/>
      <c r="I235" s="22">
        <v>-212</v>
      </c>
      <c r="J235" s="22"/>
      <c r="K235" s="22"/>
      <c r="L235" s="22">
        <f>F235+H235+I235+J235+K235</f>
        <v>2917</v>
      </c>
      <c r="M235" s="22">
        <f>G235+K235</f>
        <v>0</v>
      </c>
      <c r="N235" s="22"/>
      <c r="O235" s="22"/>
      <c r="P235" s="22"/>
      <c r="Q235" s="22"/>
      <c r="R235" s="22">
        <f>L235+N235+O235+P235+Q235</f>
        <v>2917</v>
      </c>
      <c r="S235" s="22">
        <f>M235+Q235</f>
        <v>0</v>
      </c>
      <c r="T235" s="22"/>
      <c r="U235" s="22"/>
      <c r="V235" s="22"/>
      <c r="W235" s="22"/>
      <c r="X235" s="22">
        <f>R235+T235+U235+V235+W235</f>
        <v>2917</v>
      </c>
      <c r="Y235" s="22">
        <f>S235+W235</f>
        <v>0</v>
      </c>
      <c r="Z235" s="22">
        <v>524</v>
      </c>
      <c r="AA235" s="22"/>
      <c r="AB235" s="104">
        <f t="shared" si="728"/>
        <v>17.963661295851903</v>
      </c>
      <c r="AC235" s="104"/>
    </row>
    <row r="236" spans="1:29" ht="16.5">
      <c r="A236" s="27" t="s">
        <v>99</v>
      </c>
      <c r="B236" s="21" t="s">
        <v>50</v>
      </c>
      <c r="C236" s="21" t="s">
        <v>73</v>
      </c>
      <c r="D236" s="52" t="s">
        <v>322</v>
      </c>
      <c r="E236" s="21" t="s">
        <v>100</v>
      </c>
      <c r="F236" s="22">
        <f t="shared" ref="F236:G236" si="814">F237</f>
        <v>222</v>
      </c>
      <c r="G236" s="22">
        <f t="shared" si="814"/>
        <v>0</v>
      </c>
      <c r="H236" s="15">
        <f>H237</f>
        <v>0</v>
      </c>
      <c r="I236" s="15">
        <f t="shared" ref="I236:AA236" si="815">I237</f>
        <v>0</v>
      </c>
      <c r="J236" s="15">
        <f t="shared" si="815"/>
        <v>0</v>
      </c>
      <c r="K236" s="15">
        <f t="shared" si="815"/>
        <v>0</v>
      </c>
      <c r="L236" s="22">
        <f t="shared" si="815"/>
        <v>222</v>
      </c>
      <c r="M236" s="15">
        <f t="shared" si="815"/>
        <v>0</v>
      </c>
      <c r="N236" s="15">
        <f>N237</f>
        <v>0</v>
      </c>
      <c r="O236" s="15">
        <f t="shared" si="815"/>
        <v>0</v>
      </c>
      <c r="P236" s="15">
        <f t="shared" si="815"/>
        <v>0</v>
      </c>
      <c r="Q236" s="15">
        <f t="shared" si="815"/>
        <v>0</v>
      </c>
      <c r="R236" s="22">
        <f t="shared" si="815"/>
        <v>222</v>
      </c>
      <c r="S236" s="15">
        <f t="shared" si="815"/>
        <v>0</v>
      </c>
      <c r="T236" s="15">
        <f>T237</f>
        <v>0</v>
      </c>
      <c r="U236" s="15">
        <f t="shared" si="815"/>
        <v>0</v>
      </c>
      <c r="V236" s="15">
        <f t="shared" si="815"/>
        <v>0</v>
      </c>
      <c r="W236" s="15">
        <f t="shared" si="815"/>
        <v>0</v>
      </c>
      <c r="X236" s="22">
        <f t="shared" si="815"/>
        <v>222</v>
      </c>
      <c r="Y236" s="22">
        <f t="shared" si="815"/>
        <v>0</v>
      </c>
      <c r="Z236" s="22">
        <f t="shared" si="815"/>
        <v>0</v>
      </c>
      <c r="AA236" s="22">
        <f t="shared" si="815"/>
        <v>0</v>
      </c>
      <c r="AB236" s="104">
        <f t="shared" si="728"/>
        <v>0</v>
      </c>
      <c r="AC236" s="104"/>
    </row>
    <row r="237" spans="1:29" ht="16.5">
      <c r="A237" s="27" t="s">
        <v>169</v>
      </c>
      <c r="B237" s="21" t="s">
        <v>50</v>
      </c>
      <c r="C237" s="21" t="s">
        <v>73</v>
      </c>
      <c r="D237" s="52" t="s">
        <v>322</v>
      </c>
      <c r="E237" s="21" t="s">
        <v>168</v>
      </c>
      <c r="F237" s="22">
        <v>222</v>
      </c>
      <c r="G237" s="22"/>
      <c r="H237" s="15"/>
      <c r="I237" s="15"/>
      <c r="J237" s="15"/>
      <c r="K237" s="15"/>
      <c r="L237" s="22">
        <f>F237+H237+I237+J237+K237</f>
        <v>222</v>
      </c>
      <c r="M237" s="22">
        <f>G237+K237</f>
        <v>0</v>
      </c>
      <c r="N237" s="15"/>
      <c r="O237" s="15"/>
      <c r="P237" s="15"/>
      <c r="Q237" s="15"/>
      <c r="R237" s="22">
        <f>L237+N237+O237+P237+Q237</f>
        <v>222</v>
      </c>
      <c r="S237" s="22">
        <f>M237+Q237</f>
        <v>0</v>
      </c>
      <c r="T237" s="15"/>
      <c r="U237" s="15"/>
      <c r="V237" s="15"/>
      <c r="W237" s="15"/>
      <c r="X237" s="22">
        <f>R237+T237+U237+V237+W237</f>
        <v>222</v>
      </c>
      <c r="Y237" s="22">
        <f>S237+W237</f>
        <v>0</v>
      </c>
      <c r="Z237" s="22"/>
      <c r="AA237" s="22"/>
      <c r="AB237" s="104">
        <f t="shared" si="728"/>
        <v>0</v>
      </c>
      <c r="AC237" s="104"/>
    </row>
    <row r="238" spans="1:29" ht="18" customHeight="1">
      <c r="A238" s="27" t="s">
        <v>81</v>
      </c>
      <c r="B238" s="62" t="s">
        <v>50</v>
      </c>
      <c r="C238" s="62" t="s">
        <v>73</v>
      </c>
      <c r="D238" s="21" t="s">
        <v>240</v>
      </c>
      <c r="E238" s="62"/>
      <c r="F238" s="22">
        <f t="shared" ref="F238:G238" si="816">F239+F257+F260</f>
        <v>88529</v>
      </c>
      <c r="G238" s="22">
        <f t="shared" si="816"/>
        <v>0</v>
      </c>
      <c r="H238" s="15">
        <f>H239</f>
        <v>0</v>
      </c>
      <c r="I238" s="15">
        <f t="shared" ref="I238:M238" si="817">I239</f>
        <v>-260</v>
      </c>
      <c r="J238" s="15">
        <f t="shared" si="817"/>
        <v>0</v>
      </c>
      <c r="K238" s="15">
        <f t="shared" si="817"/>
        <v>0</v>
      </c>
      <c r="L238" s="22">
        <f t="shared" si="817"/>
        <v>88269</v>
      </c>
      <c r="M238" s="22">
        <f t="shared" si="817"/>
        <v>0</v>
      </c>
      <c r="N238" s="22">
        <f>N239+N257</f>
        <v>340</v>
      </c>
      <c r="O238" s="22">
        <f t="shared" ref="O238:S238" si="818">O239+O257</f>
        <v>0</v>
      </c>
      <c r="P238" s="22">
        <f t="shared" si="818"/>
        <v>0</v>
      </c>
      <c r="Q238" s="22">
        <f t="shared" si="818"/>
        <v>411</v>
      </c>
      <c r="R238" s="22">
        <f t="shared" si="818"/>
        <v>89020</v>
      </c>
      <c r="S238" s="22">
        <f t="shared" si="818"/>
        <v>411</v>
      </c>
      <c r="T238" s="22">
        <f>T239+T257</f>
        <v>330</v>
      </c>
      <c r="U238" s="22">
        <f t="shared" ref="U238:Y238" si="819">U239+U257</f>
        <v>0</v>
      </c>
      <c r="V238" s="22">
        <f t="shared" si="819"/>
        <v>0</v>
      </c>
      <c r="W238" s="22">
        <f t="shared" si="819"/>
        <v>0</v>
      </c>
      <c r="X238" s="22">
        <f t="shared" si="819"/>
        <v>89350</v>
      </c>
      <c r="Y238" s="22">
        <f t="shared" si="819"/>
        <v>411</v>
      </c>
      <c r="Z238" s="22">
        <f t="shared" ref="Z238:AA238" si="820">Z239+Z257</f>
        <v>40184</v>
      </c>
      <c r="AA238" s="22">
        <f t="shared" si="820"/>
        <v>0</v>
      </c>
      <c r="AB238" s="104">
        <f t="shared" si="728"/>
        <v>44.97369893676553</v>
      </c>
      <c r="AC238" s="104">
        <f t="shared" si="729"/>
        <v>0</v>
      </c>
    </row>
    <row r="239" spans="1:29" ht="21.75" customHeight="1">
      <c r="A239" s="55" t="s">
        <v>78</v>
      </c>
      <c r="B239" s="62" t="s">
        <v>50</v>
      </c>
      <c r="C239" s="62" t="s">
        <v>73</v>
      </c>
      <c r="D239" s="62" t="s">
        <v>241</v>
      </c>
      <c r="E239" s="62"/>
      <c r="F239" s="22">
        <f t="shared" ref="F239:G239" si="821">F240+F251+F254</f>
        <v>88529</v>
      </c>
      <c r="G239" s="22">
        <f t="shared" si="821"/>
        <v>0</v>
      </c>
      <c r="H239" s="15">
        <f>H240+H251</f>
        <v>0</v>
      </c>
      <c r="I239" s="15">
        <f t="shared" ref="I239:M239" si="822">I240+I251</f>
        <v>-260</v>
      </c>
      <c r="J239" s="15">
        <f t="shared" si="822"/>
        <v>0</v>
      </c>
      <c r="K239" s="15">
        <f t="shared" si="822"/>
        <v>0</v>
      </c>
      <c r="L239" s="22">
        <f t="shared" si="822"/>
        <v>88269</v>
      </c>
      <c r="M239" s="22">
        <f t="shared" si="822"/>
        <v>0</v>
      </c>
      <c r="N239" s="15">
        <f>N240+N251</f>
        <v>340</v>
      </c>
      <c r="O239" s="15">
        <f t="shared" ref="O239" si="823">O240+O251</f>
        <v>0</v>
      </c>
      <c r="P239" s="15">
        <f t="shared" ref="P239" si="824">P240+P251</f>
        <v>0</v>
      </c>
      <c r="Q239" s="15">
        <f t="shared" ref="Q239" si="825">Q240+Q251</f>
        <v>0</v>
      </c>
      <c r="R239" s="22">
        <f t="shared" ref="R239" si="826">R240+R251</f>
        <v>88609</v>
      </c>
      <c r="S239" s="22">
        <f t="shared" ref="S239" si="827">S240+S251</f>
        <v>0</v>
      </c>
      <c r="T239" s="22">
        <f>T240+T251</f>
        <v>330</v>
      </c>
      <c r="U239" s="15">
        <f t="shared" ref="U239:Y239" si="828">U240+U251</f>
        <v>0</v>
      </c>
      <c r="V239" s="15">
        <f t="shared" si="828"/>
        <v>0</v>
      </c>
      <c r="W239" s="15">
        <f t="shared" si="828"/>
        <v>0</v>
      </c>
      <c r="X239" s="22">
        <f t="shared" si="828"/>
        <v>88939</v>
      </c>
      <c r="Y239" s="22">
        <f t="shared" si="828"/>
        <v>0</v>
      </c>
      <c r="Z239" s="22">
        <f t="shared" ref="Z239:AA239" si="829">Z240+Z251</f>
        <v>40184</v>
      </c>
      <c r="AA239" s="22">
        <f t="shared" si="829"/>
        <v>0</v>
      </c>
      <c r="AB239" s="104">
        <f t="shared" si="728"/>
        <v>45.181528913075255</v>
      </c>
      <c r="AC239" s="104"/>
    </row>
    <row r="240" spans="1:29" ht="33">
      <c r="A240" s="27" t="s">
        <v>96</v>
      </c>
      <c r="B240" s="62" t="s">
        <v>50</v>
      </c>
      <c r="C240" s="62" t="s">
        <v>73</v>
      </c>
      <c r="D240" s="62" t="s">
        <v>242</v>
      </c>
      <c r="E240" s="21"/>
      <c r="F240" s="22">
        <f>F243+F247+F241+F245</f>
        <v>88376</v>
      </c>
      <c r="G240" s="22">
        <f t="shared" ref="G240" si="830">G243+G247+G241</f>
        <v>0</v>
      </c>
      <c r="H240" s="15">
        <f>H241+H243+H245+H247</f>
        <v>0</v>
      </c>
      <c r="I240" s="15">
        <f t="shared" ref="I240:M240" si="831">I241+I243+I245+I247</f>
        <v>-260</v>
      </c>
      <c r="J240" s="15">
        <f t="shared" si="831"/>
        <v>0</v>
      </c>
      <c r="K240" s="15">
        <f t="shared" si="831"/>
        <v>0</v>
      </c>
      <c r="L240" s="22">
        <f t="shared" si="831"/>
        <v>88116</v>
      </c>
      <c r="M240" s="22">
        <f t="shared" si="831"/>
        <v>0</v>
      </c>
      <c r="N240" s="15">
        <f>N241+N243+N245+N247</f>
        <v>340</v>
      </c>
      <c r="O240" s="15">
        <f t="shared" ref="O240" si="832">O241+O243+O245+O247</f>
        <v>0</v>
      </c>
      <c r="P240" s="15">
        <f t="shared" ref="P240" si="833">P241+P243+P245+P247</f>
        <v>0</v>
      </c>
      <c r="Q240" s="15">
        <f t="shared" ref="Q240" si="834">Q241+Q243+Q245+Q247</f>
        <v>0</v>
      </c>
      <c r="R240" s="22">
        <f t="shared" ref="R240" si="835">R241+R243+R245+R247</f>
        <v>88456</v>
      </c>
      <c r="S240" s="22">
        <f t="shared" ref="S240" si="836">S241+S243+S245+S247</f>
        <v>0</v>
      </c>
      <c r="T240" s="22">
        <f>T241+T243+T245+T247</f>
        <v>330</v>
      </c>
      <c r="U240" s="15">
        <f t="shared" ref="U240:Y240" si="837">U241+U243+U245+U247</f>
        <v>0</v>
      </c>
      <c r="V240" s="15">
        <f t="shared" si="837"/>
        <v>0</v>
      </c>
      <c r="W240" s="15">
        <f t="shared" si="837"/>
        <v>0</v>
      </c>
      <c r="X240" s="22">
        <f t="shared" si="837"/>
        <v>88786</v>
      </c>
      <c r="Y240" s="22">
        <f t="shared" si="837"/>
        <v>0</v>
      </c>
      <c r="Z240" s="22">
        <f t="shared" ref="Z240:AA240" si="838">Z241+Z243+Z245+Z247</f>
        <v>40182</v>
      </c>
      <c r="AA240" s="22">
        <f t="shared" si="838"/>
        <v>0</v>
      </c>
      <c r="AB240" s="104">
        <f t="shared" si="728"/>
        <v>45.257135133917508</v>
      </c>
      <c r="AC240" s="104"/>
    </row>
    <row r="241" spans="1:29" ht="82.5">
      <c r="A241" s="27" t="s">
        <v>447</v>
      </c>
      <c r="B241" s="62" t="s">
        <v>50</v>
      </c>
      <c r="C241" s="62" t="s">
        <v>73</v>
      </c>
      <c r="D241" s="62" t="s">
        <v>242</v>
      </c>
      <c r="E241" s="21" t="s">
        <v>105</v>
      </c>
      <c r="F241" s="22">
        <f t="shared" ref="F241:G241" si="839">F242</f>
        <v>27072</v>
      </c>
      <c r="G241" s="22">
        <f t="shared" si="839"/>
        <v>0</v>
      </c>
      <c r="H241" s="15">
        <f>H242</f>
        <v>0</v>
      </c>
      <c r="I241" s="15">
        <f t="shared" ref="I241:M241" si="840">I242</f>
        <v>0</v>
      </c>
      <c r="J241" s="15">
        <f t="shared" si="840"/>
        <v>0</v>
      </c>
      <c r="K241" s="15">
        <f t="shared" si="840"/>
        <v>0</v>
      </c>
      <c r="L241" s="22">
        <f t="shared" si="840"/>
        <v>27072</v>
      </c>
      <c r="M241" s="22">
        <f t="shared" si="840"/>
        <v>0</v>
      </c>
      <c r="N241" s="15">
        <f>N242</f>
        <v>0</v>
      </c>
      <c r="O241" s="15">
        <f t="shared" ref="O241" si="841">O242</f>
        <v>0</v>
      </c>
      <c r="P241" s="15">
        <f t="shared" ref="P241" si="842">P242</f>
        <v>0</v>
      </c>
      <c r="Q241" s="15">
        <f t="shared" ref="Q241" si="843">Q242</f>
        <v>0</v>
      </c>
      <c r="R241" s="22">
        <f t="shared" ref="R241" si="844">R242</f>
        <v>27072</v>
      </c>
      <c r="S241" s="22">
        <f t="shared" ref="S241" si="845">S242</f>
        <v>0</v>
      </c>
      <c r="T241" s="22">
        <f>T242</f>
        <v>0</v>
      </c>
      <c r="U241" s="15">
        <f t="shared" ref="U241:AA241" si="846">U242</f>
        <v>0</v>
      </c>
      <c r="V241" s="15">
        <f t="shared" si="846"/>
        <v>0</v>
      </c>
      <c r="W241" s="15">
        <f t="shared" si="846"/>
        <v>0</v>
      </c>
      <c r="X241" s="22">
        <f t="shared" si="846"/>
        <v>27072</v>
      </c>
      <c r="Y241" s="22">
        <f t="shared" si="846"/>
        <v>0</v>
      </c>
      <c r="Z241" s="22">
        <f t="shared" si="846"/>
        <v>4482</v>
      </c>
      <c r="AA241" s="22">
        <f t="shared" si="846"/>
        <v>0</v>
      </c>
      <c r="AB241" s="104">
        <f t="shared" si="728"/>
        <v>16.555851063829788</v>
      </c>
      <c r="AC241" s="104"/>
    </row>
    <row r="242" spans="1:29" ht="33">
      <c r="A242" s="55" t="s">
        <v>165</v>
      </c>
      <c r="B242" s="62" t="s">
        <v>50</v>
      </c>
      <c r="C242" s="62" t="s">
        <v>73</v>
      </c>
      <c r="D242" s="62" t="s">
        <v>242</v>
      </c>
      <c r="E242" s="21" t="s">
        <v>164</v>
      </c>
      <c r="F242" s="22">
        <f>20259+6813</f>
        <v>27072</v>
      </c>
      <c r="G242" s="22"/>
      <c r="H242" s="15"/>
      <c r="I242" s="15"/>
      <c r="J242" s="15"/>
      <c r="K242" s="15"/>
      <c r="L242" s="22">
        <f>F242+H242+I242+J242+K242</f>
        <v>27072</v>
      </c>
      <c r="M242" s="22">
        <f>G242+K242</f>
        <v>0</v>
      </c>
      <c r="N242" s="15"/>
      <c r="O242" s="15"/>
      <c r="P242" s="15"/>
      <c r="Q242" s="15"/>
      <c r="R242" s="22">
        <f>L242+N242+O242+P242+Q242</f>
        <v>27072</v>
      </c>
      <c r="S242" s="22">
        <f>M242+Q242</f>
        <v>0</v>
      </c>
      <c r="T242" s="22"/>
      <c r="U242" s="15"/>
      <c r="V242" s="15"/>
      <c r="W242" s="15"/>
      <c r="X242" s="22">
        <f>R242+T242+U242+V242+W242</f>
        <v>27072</v>
      </c>
      <c r="Y242" s="22">
        <f>S242+W242</f>
        <v>0</v>
      </c>
      <c r="Z242" s="22">
        <v>4482</v>
      </c>
      <c r="AA242" s="22"/>
      <c r="AB242" s="104">
        <f t="shared" si="728"/>
        <v>16.555851063829788</v>
      </c>
      <c r="AC242" s="104"/>
    </row>
    <row r="243" spans="1:29" ht="33">
      <c r="A243" s="27" t="s">
        <v>424</v>
      </c>
      <c r="B243" s="62" t="s">
        <v>50</v>
      </c>
      <c r="C243" s="62" t="s">
        <v>73</v>
      </c>
      <c r="D243" s="62" t="s">
        <v>242</v>
      </c>
      <c r="E243" s="21" t="s">
        <v>80</v>
      </c>
      <c r="F243" s="22">
        <f t="shared" ref="F243:G243" si="847">F244</f>
        <v>21384</v>
      </c>
      <c r="G243" s="22">
        <f t="shared" si="847"/>
        <v>0</v>
      </c>
      <c r="H243" s="15">
        <f>H244</f>
        <v>0</v>
      </c>
      <c r="I243" s="15">
        <f t="shared" ref="I243:M243" si="848">I244</f>
        <v>0</v>
      </c>
      <c r="J243" s="15">
        <f t="shared" si="848"/>
        <v>0</v>
      </c>
      <c r="K243" s="15">
        <f t="shared" si="848"/>
        <v>0</v>
      </c>
      <c r="L243" s="22">
        <f t="shared" si="848"/>
        <v>21384</v>
      </c>
      <c r="M243" s="22">
        <f t="shared" si="848"/>
        <v>0</v>
      </c>
      <c r="N243" s="15">
        <f>N244</f>
        <v>0</v>
      </c>
      <c r="O243" s="15">
        <f t="shared" ref="O243" si="849">O244</f>
        <v>-5682</v>
      </c>
      <c r="P243" s="15">
        <f t="shared" ref="P243" si="850">P244</f>
        <v>0</v>
      </c>
      <c r="Q243" s="15">
        <f t="shared" ref="Q243" si="851">Q244</f>
        <v>0</v>
      </c>
      <c r="R243" s="22">
        <f t="shared" ref="R243" si="852">R244</f>
        <v>15702</v>
      </c>
      <c r="S243" s="22">
        <f t="shared" ref="S243" si="853">S244</f>
        <v>0</v>
      </c>
      <c r="T243" s="22">
        <f>T244</f>
        <v>0</v>
      </c>
      <c r="U243" s="15">
        <f t="shared" ref="U243:AA243" si="854">U244</f>
        <v>0</v>
      </c>
      <c r="V243" s="15">
        <f t="shared" si="854"/>
        <v>0</v>
      </c>
      <c r="W243" s="15">
        <f t="shared" si="854"/>
        <v>0</v>
      </c>
      <c r="X243" s="22">
        <f t="shared" si="854"/>
        <v>15702</v>
      </c>
      <c r="Y243" s="22">
        <f t="shared" si="854"/>
        <v>0</v>
      </c>
      <c r="Z243" s="22">
        <f t="shared" si="854"/>
        <v>4818</v>
      </c>
      <c r="AA243" s="22">
        <f t="shared" si="854"/>
        <v>0</v>
      </c>
      <c r="AB243" s="104">
        <f t="shared" si="728"/>
        <v>30.683989300726022</v>
      </c>
      <c r="AC243" s="104"/>
    </row>
    <row r="244" spans="1:29" ht="34.5" customHeight="1">
      <c r="A244" s="55" t="s">
        <v>167</v>
      </c>
      <c r="B244" s="62" t="s">
        <v>50</v>
      </c>
      <c r="C244" s="62" t="s">
        <v>73</v>
      </c>
      <c r="D244" s="62" t="s">
        <v>242</v>
      </c>
      <c r="E244" s="21" t="s">
        <v>166</v>
      </c>
      <c r="F244" s="22">
        <f>5095+7192+5682+3596+264-445</f>
        <v>21384</v>
      </c>
      <c r="G244" s="22"/>
      <c r="H244" s="15"/>
      <c r="I244" s="15"/>
      <c r="J244" s="15"/>
      <c r="K244" s="15"/>
      <c r="L244" s="22">
        <f>F244+H244+I244+J244+K244</f>
        <v>21384</v>
      </c>
      <c r="M244" s="22">
        <f>G244+K244</f>
        <v>0</v>
      </c>
      <c r="N244" s="15"/>
      <c r="O244" s="15">
        <v>-5682</v>
      </c>
      <c r="P244" s="15"/>
      <c r="Q244" s="15"/>
      <c r="R244" s="22">
        <f>L244+N244+O244+P244+Q244</f>
        <v>15702</v>
      </c>
      <c r="S244" s="22">
        <f>M244+Q244</f>
        <v>0</v>
      </c>
      <c r="T244" s="22"/>
      <c r="U244" s="15"/>
      <c r="V244" s="15"/>
      <c r="W244" s="15"/>
      <c r="X244" s="22">
        <f>R244+T244+U244+V244+W244</f>
        <v>15702</v>
      </c>
      <c r="Y244" s="22">
        <f>S244+W244</f>
        <v>0</v>
      </c>
      <c r="Z244" s="22">
        <f>4819-1</f>
        <v>4818</v>
      </c>
      <c r="AA244" s="22"/>
      <c r="AB244" s="104">
        <f t="shared" si="728"/>
        <v>30.683989300726022</v>
      </c>
      <c r="AC244" s="104"/>
    </row>
    <row r="245" spans="1:29" ht="34.5" customHeight="1">
      <c r="A245" s="59" t="s">
        <v>83</v>
      </c>
      <c r="B245" s="21" t="s">
        <v>50</v>
      </c>
      <c r="C245" s="21" t="s">
        <v>73</v>
      </c>
      <c r="D245" s="21" t="s">
        <v>242</v>
      </c>
      <c r="E245" s="21" t="s">
        <v>84</v>
      </c>
      <c r="F245" s="22">
        <f>F246</f>
        <v>1600</v>
      </c>
      <c r="G245" s="22"/>
      <c r="H245" s="15">
        <f>H246</f>
        <v>0</v>
      </c>
      <c r="I245" s="15">
        <f t="shared" ref="I245:M245" si="855">I246</f>
        <v>0</v>
      </c>
      <c r="J245" s="15">
        <f t="shared" si="855"/>
        <v>0</v>
      </c>
      <c r="K245" s="15">
        <f t="shared" si="855"/>
        <v>0</v>
      </c>
      <c r="L245" s="22">
        <f t="shared" si="855"/>
        <v>1600</v>
      </c>
      <c r="M245" s="22">
        <f t="shared" si="855"/>
        <v>0</v>
      </c>
      <c r="N245" s="15">
        <f>N246</f>
        <v>0</v>
      </c>
      <c r="O245" s="15">
        <f t="shared" ref="O245" si="856">O246</f>
        <v>0</v>
      </c>
      <c r="P245" s="15">
        <f t="shared" ref="P245" si="857">P246</f>
        <v>0</v>
      </c>
      <c r="Q245" s="15">
        <f t="shared" ref="Q245" si="858">Q246</f>
        <v>0</v>
      </c>
      <c r="R245" s="22">
        <f t="shared" ref="R245" si="859">R246</f>
        <v>1600</v>
      </c>
      <c r="S245" s="22">
        <f t="shared" ref="S245" si="860">S246</f>
        <v>0</v>
      </c>
      <c r="T245" s="22">
        <f>T246</f>
        <v>0</v>
      </c>
      <c r="U245" s="15">
        <f t="shared" ref="U245:AA245" si="861">U246</f>
        <v>0</v>
      </c>
      <c r="V245" s="15">
        <f t="shared" si="861"/>
        <v>0</v>
      </c>
      <c r="W245" s="15">
        <f t="shared" si="861"/>
        <v>0</v>
      </c>
      <c r="X245" s="22">
        <f t="shared" si="861"/>
        <v>1600</v>
      </c>
      <c r="Y245" s="22">
        <f t="shared" si="861"/>
        <v>0</v>
      </c>
      <c r="Z245" s="22">
        <f t="shared" si="861"/>
        <v>0</v>
      </c>
      <c r="AA245" s="22">
        <f t="shared" si="861"/>
        <v>0</v>
      </c>
      <c r="AB245" s="104">
        <f t="shared" si="728"/>
        <v>0</v>
      </c>
      <c r="AC245" s="104"/>
    </row>
    <row r="246" spans="1:29" ht="20.25" customHeight="1">
      <c r="A246" s="83" t="s">
        <v>186</v>
      </c>
      <c r="B246" s="21" t="s">
        <v>50</v>
      </c>
      <c r="C246" s="21" t="s">
        <v>73</v>
      </c>
      <c r="D246" s="21" t="s">
        <v>242</v>
      </c>
      <c r="E246" s="84" t="s">
        <v>185</v>
      </c>
      <c r="F246" s="22">
        <v>1600</v>
      </c>
      <c r="G246" s="22"/>
      <c r="H246" s="15"/>
      <c r="I246" s="15"/>
      <c r="J246" s="15"/>
      <c r="K246" s="15"/>
      <c r="L246" s="22">
        <f>F246+H246+I246+J246+K246</f>
        <v>1600</v>
      </c>
      <c r="M246" s="22">
        <f>G246+K246</f>
        <v>0</v>
      </c>
      <c r="N246" s="15"/>
      <c r="O246" s="15"/>
      <c r="P246" s="15"/>
      <c r="Q246" s="15"/>
      <c r="R246" s="22">
        <f>L246+N246+O246+P246+Q246</f>
        <v>1600</v>
      </c>
      <c r="S246" s="22">
        <f>M246+Q246</f>
        <v>0</v>
      </c>
      <c r="T246" s="22"/>
      <c r="U246" s="15"/>
      <c r="V246" s="15"/>
      <c r="W246" s="15"/>
      <c r="X246" s="22">
        <f>R246+T246+U246+V246+W246</f>
        <v>1600</v>
      </c>
      <c r="Y246" s="22">
        <f>S246+W246</f>
        <v>0</v>
      </c>
      <c r="Z246" s="22"/>
      <c r="AA246" s="22"/>
      <c r="AB246" s="104">
        <f t="shared" si="728"/>
        <v>0</v>
      </c>
      <c r="AC246" s="104"/>
    </row>
    <row r="247" spans="1:29" ht="16.5">
      <c r="A247" s="27" t="s">
        <v>99</v>
      </c>
      <c r="B247" s="62" t="s">
        <v>50</v>
      </c>
      <c r="C247" s="62" t="s">
        <v>73</v>
      </c>
      <c r="D247" s="62" t="s">
        <v>242</v>
      </c>
      <c r="E247" s="21" t="s">
        <v>100</v>
      </c>
      <c r="F247" s="22">
        <f t="shared" ref="F247:G247" si="862">F248+F249+F250</f>
        <v>38320</v>
      </c>
      <c r="G247" s="22">
        <f t="shared" si="862"/>
        <v>0</v>
      </c>
      <c r="H247" s="15">
        <f>H248+H249+H250</f>
        <v>0</v>
      </c>
      <c r="I247" s="15">
        <f t="shared" ref="I247:M247" si="863">I248+I249+I250</f>
        <v>-260</v>
      </c>
      <c r="J247" s="15">
        <f t="shared" si="863"/>
        <v>0</v>
      </c>
      <c r="K247" s="15">
        <f t="shared" si="863"/>
        <v>0</v>
      </c>
      <c r="L247" s="22">
        <f t="shared" si="863"/>
        <v>38060</v>
      </c>
      <c r="M247" s="22">
        <f t="shared" si="863"/>
        <v>0</v>
      </c>
      <c r="N247" s="15">
        <f>N248+N249+N250</f>
        <v>340</v>
      </c>
      <c r="O247" s="15">
        <f t="shared" ref="O247" si="864">O248+O249+O250</f>
        <v>5682</v>
      </c>
      <c r="P247" s="15">
        <f t="shared" ref="P247" si="865">P248+P249+P250</f>
        <v>0</v>
      </c>
      <c r="Q247" s="15">
        <f t="shared" ref="Q247" si="866">Q248+Q249+Q250</f>
        <v>0</v>
      </c>
      <c r="R247" s="22">
        <f t="shared" ref="R247" si="867">R248+R249+R250</f>
        <v>44082</v>
      </c>
      <c r="S247" s="22">
        <f t="shared" ref="S247" si="868">S248+S249+S250</f>
        <v>0</v>
      </c>
      <c r="T247" s="22">
        <f>T248+T249+T250</f>
        <v>330</v>
      </c>
      <c r="U247" s="15">
        <f t="shared" ref="U247:AA247" si="869">U248+U249+U250</f>
        <v>0</v>
      </c>
      <c r="V247" s="15">
        <f t="shared" si="869"/>
        <v>0</v>
      </c>
      <c r="W247" s="15">
        <f t="shared" si="869"/>
        <v>0</v>
      </c>
      <c r="X247" s="22">
        <f t="shared" si="869"/>
        <v>44412</v>
      </c>
      <c r="Y247" s="22">
        <f t="shared" si="869"/>
        <v>0</v>
      </c>
      <c r="Z247" s="22">
        <f t="shared" si="869"/>
        <v>30882</v>
      </c>
      <c r="AA247" s="22">
        <f t="shared" si="869"/>
        <v>0</v>
      </c>
      <c r="AB247" s="104">
        <f t="shared" si="728"/>
        <v>69.535260740340448</v>
      </c>
      <c r="AC247" s="104"/>
    </row>
    <row r="248" spans="1:29" ht="16.5">
      <c r="A248" s="27" t="s">
        <v>182</v>
      </c>
      <c r="B248" s="62" t="s">
        <v>50</v>
      </c>
      <c r="C248" s="62" t="s">
        <v>73</v>
      </c>
      <c r="D248" s="62" t="s">
        <v>242</v>
      </c>
      <c r="E248" s="21" t="s">
        <v>181</v>
      </c>
      <c r="F248" s="22">
        <v>30000</v>
      </c>
      <c r="G248" s="22"/>
      <c r="H248" s="15"/>
      <c r="I248" s="15"/>
      <c r="J248" s="15"/>
      <c r="K248" s="15"/>
      <c r="L248" s="22">
        <f>F248+H248+I248+J248+K248</f>
        <v>30000</v>
      </c>
      <c r="M248" s="22">
        <f>G248+K248</f>
        <v>0</v>
      </c>
      <c r="N248" s="15">
        <v>340</v>
      </c>
      <c r="O248" s="15">
        <v>5682</v>
      </c>
      <c r="P248" s="15"/>
      <c r="Q248" s="15"/>
      <c r="R248" s="22">
        <f>L248+N248+O248+P248+Q248</f>
        <v>36022</v>
      </c>
      <c r="S248" s="22">
        <f>M248+Q248</f>
        <v>0</v>
      </c>
      <c r="T248" s="22">
        <f>30+300</f>
        <v>330</v>
      </c>
      <c r="U248" s="15"/>
      <c r="V248" s="15"/>
      <c r="W248" s="15"/>
      <c r="X248" s="22">
        <f>R248+T248+U248+V248+W248</f>
        <v>36352</v>
      </c>
      <c r="Y248" s="22">
        <f>S248+W248</f>
        <v>0</v>
      </c>
      <c r="Z248" s="22">
        <f>30710+1</f>
        <v>30711</v>
      </c>
      <c r="AA248" s="22"/>
      <c r="AB248" s="104">
        <f t="shared" si="728"/>
        <v>84.482284330985919</v>
      </c>
      <c r="AC248" s="104"/>
    </row>
    <row r="249" spans="1:29" ht="66">
      <c r="A249" s="27" t="s">
        <v>188</v>
      </c>
      <c r="B249" s="62" t="s">
        <v>50</v>
      </c>
      <c r="C249" s="62" t="s">
        <v>73</v>
      </c>
      <c r="D249" s="62" t="s">
        <v>242</v>
      </c>
      <c r="E249" s="21" t="s">
        <v>183</v>
      </c>
      <c r="F249" s="22">
        <v>7800</v>
      </c>
      <c r="G249" s="22"/>
      <c r="H249" s="15"/>
      <c r="I249" s="22">
        <v>-260</v>
      </c>
      <c r="J249" s="15"/>
      <c r="K249" s="15"/>
      <c r="L249" s="22">
        <f>F249+H249+I249+J249+K249</f>
        <v>7540</v>
      </c>
      <c r="M249" s="22">
        <f>G249+K249</f>
        <v>0</v>
      </c>
      <c r="N249" s="15"/>
      <c r="O249" s="22"/>
      <c r="P249" s="15"/>
      <c r="Q249" s="15"/>
      <c r="R249" s="22">
        <f>L249+N249+O249+P249+Q249</f>
        <v>7540</v>
      </c>
      <c r="S249" s="22">
        <f>M249+Q249</f>
        <v>0</v>
      </c>
      <c r="T249" s="15"/>
      <c r="U249" s="22"/>
      <c r="V249" s="15"/>
      <c r="W249" s="15"/>
      <c r="X249" s="22">
        <f>R249+T249+U249+V249+W249</f>
        <v>7540</v>
      </c>
      <c r="Y249" s="22">
        <f>S249+W249</f>
        <v>0</v>
      </c>
      <c r="Z249" s="22"/>
      <c r="AA249" s="22"/>
      <c r="AB249" s="104">
        <f t="shared" si="728"/>
        <v>0</v>
      </c>
      <c r="AC249" s="104"/>
    </row>
    <row r="250" spans="1:29" ht="16.5">
      <c r="A250" s="27" t="s">
        <v>169</v>
      </c>
      <c r="B250" s="62" t="s">
        <v>50</v>
      </c>
      <c r="C250" s="62" t="s">
        <v>73</v>
      </c>
      <c r="D250" s="62" t="s">
        <v>242</v>
      </c>
      <c r="E250" s="21" t="s">
        <v>168</v>
      </c>
      <c r="F250" s="22">
        <v>520</v>
      </c>
      <c r="G250" s="22"/>
      <c r="H250" s="15"/>
      <c r="I250" s="15"/>
      <c r="J250" s="15"/>
      <c r="K250" s="15"/>
      <c r="L250" s="22">
        <f>F250+H250+I250+J250+K250</f>
        <v>520</v>
      </c>
      <c r="M250" s="22">
        <f>G250+K250</f>
        <v>0</v>
      </c>
      <c r="N250" s="15"/>
      <c r="O250" s="15"/>
      <c r="P250" s="15"/>
      <c r="Q250" s="15"/>
      <c r="R250" s="22">
        <f>L250+N250+O250+P250+Q250</f>
        <v>520</v>
      </c>
      <c r="S250" s="22">
        <f>M250+Q250</f>
        <v>0</v>
      </c>
      <c r="T250" s="15"/>
      <c r="U250" s="15"/>
      <c r="V250" s="15"/>
      <c r="W250" s="15"/>
      <c r="X250" s="22">
        <f>R250+T250+U250+V250+W250</f>
        <v>520</v>
      </c>
      <c r="Y250" s="22">
        <f>S250+W250</f>
        <v>0</v>
      </c>
      <c r="Z250" s="22">
        <v>171</v>
      </c>
      <c r="AA250" s="22"/>
      <c r="AB250" s="104">
        <f t="shared" si="728"/>
        <v>32.884615384615387</v>
      </c>
      <c r="AC250" s="104"/>
    </row>
    <row r="251" spans="1:29" ht="33">
      <c r="A251" s="27" t="s">
        <v>470</v>
      </c>
      <c r="B251" s="62" t="s">
        <v>50</v>
      </c>
      <c r="C251" s="62" t="s">
        <v>73</v>
      </c>
      <c r="D251" s="62" t="s">
        <v>469</v>
      </c>
      <c r="E251" s="21"/>
      <c r="F251" s="22">
        <f t="shared" ref="F251:G252" si="870">F252</f>
        <v>153</v>
      </c>
      <c r="G251" s="22">
        <f t="shared" si="870"/>
        <v>0</v>
      </c>
      <c r="H251" s="15">
        <f>H252</f>
        <v>0</v>
      </c>
      <c r="I251" s="15">
        <f t="shared" ref="I251:M252" si="871">I252</f>
        <v>0</v>
      </c>
      <c r="J251" s="15">
        <f t="shared" si="871"/>
        <v>0</v>
      </c>
      <c r="K251" s="15">
        <f t="shared" si="871"/>
        <v>0</v>
      </c>
      <c r="L251" s="22">
        <f t="shared" si="871"/>
        <v>153</v>
      </c>
      <c r="M251" s="22">
        <f t="shared" si="871"/>
        <v>0</v>
      </c>
      <c r="N251" s="15">
        <f>N252</f>
        <v>0</v>
      </c>
      <c r="O251" s="15">
        <f t="shared" ref="O251:O252" si="872">O252</f>
        <v>0</v>
      </c>
      <c r="P251" s="15">
        <f t="shared" ref="P251:P252" si="873">P252</f>
        <v>0</v>
      </c>
      <c r="Q251" s="15">
        <f t="shared" ref="Q251:Q252" si="874">Q252</f>
        <v>0</v>
      </c>
      <c r="R251" s="22">
        <f t="shared" ref="R251:R252" si="875">R252</f>
        <v>153</v>
      </c>
      <c r="S251" s="22">
        <f t="shared" ref="S251:S252" si="876">S252</f>
        <v>0</v>
      </c>
      <c r="T251" s="15">
        <f>T252</f>
        <v>0</v>
      </c>
      <c r="U251" s="15">
        <f t="shared" ref="U251:AA252" si="877">U252</f>
        <v>0</v>
      </c>
      <c r="V251" s="15">
        <f t="shared" si="877"/>
        <v>0</v>
      </c>
      <c r="W251" s="15">
        <f t="shared" si="877"/>
        <v>0</v>
      </c>
      <c r="X251" s="22">
        <f t="shared" si="877"/>
        <v>153</v>
      </c>
      <c r="Y251" s="22">
        <f t="shared" si="877"/>
        <v>0</v>
      </c>
      <c r="Z251" s="22">
        <f t="shared" si="877"/>
        <v>2</v>
      </c>
      <c r="AA251" s="22">
        <f t="shared" si="877"/>
        <v>0</v>
      </c>
      <c r="AB251" s="104">
        <f t="shared" si="728"/>
        <v>1.3071895424836601</v>
      </c>
      <c r="AC251" s="104"/>
    </row>
    <row r="252" spans="1:29" ht="33">
      <c r="A252" s="27" t="s">
        <v>424</v>
      </c>
      <c r="B252" s="62" t="s">
        <v>50</v>
      </c>
      <c r="C252" s="62" t="s">
        <v>73</v>
      </c>
      <c r="D252" s="62" t="s">
        <v>469</v>
      </c>
      <c r="E252" s="21" t="s">
        <v>80</v>
      </c>
      <c r="F252" s="22">
        <f t="shared" si="870"/>
        <v>153</v>
      </c>
      <c r="G252" s="22">
        <f t="shared" si="870"/>
        <v>0</v>
      </c>
      <c r="H252" s="15">
        <f>H253</f>
        <v>0</v>
      </c>
      <c r="I252" s="15">
        <f t="shared" si="871"/>
        <v>0</v>
      </c>
      <c r="J252" s="15">
        <f t="shared" si="871"/>
        <v>0</v>
      </c>
      <c r="K252" s="15">
        <f t="shared" si="871"/>
        <v>0</v>
      </c>
      <c r="L252" s="22">
        <f t="shared" si="871"/>
        <v>153</v>
      </c>
      <c r="M252" s="22">
        <f t="shared" si="871"/>
        <v>0</v>
      </c>
      <c r="N252" s="15">
        <f>N253</f>
        <v>0</v>
      </c>
      <c r="O252" s="15">
        <f t="shared" si="872"/>
        <v>0</v>
      </c>
      <c r="P252" s="15">
        <f t="shared" si="873"/>
        <v>0</v>
      </c>
      <c r="Q252" s="15">
        <f t="shared" si="874"/>
        <v>0</v>
      </c>
      <c r="R252" s="22">
        <f t="shared" si="875"/>
        <v>153</v>
      </c>
      <c r="S252" s="22">
        <f t="shared" si="876"/>
        <v>0</v>
      </c>
      <c r="T252" s="15">
        <f>T253</f>
        <v>0</v>
      </c>
      <c r="U252" s="15">
        <f t="shared" si="877"/>
        <v>0</v>
      </c>
      <c r="V252" s="15">
        <f t="shared" si="877"/>
        <v>0</v>
      </c>
      <c r="W252" s="15">
        <f t="shared" si="877"/>
        <v>0</v>
      </c>
      <c r="X252" s="22">
        <f t="shared" si="877"/>
        <v>153</v>
      </c>
      <c r="Y252" s="22">
        <f t="shared" si="877"/>
        <v>0</v>
      </c>
      <c r="Z252" s="22">
        <f t="shared" si="877"/>
        <v>2</v>
      </c>
      <c r="AA252" s="22">
        <f t="shared" si="877"/>
        <v>0</v>
      </c>
      <c r="AB252" s="104">
        <f t="shared" si="728"/>
        <v>1.3071895424836601</v>
      </c>
      <c r="AC252" s="104"/>
    </row>
    <row r="253" spans="1:29" ht="32.25" customHeight="1">
      <c r="A253" s="55" t="s">
        <v>167</v>
      </c>
      <c r="B253" s="62" t="s">
        <v>50</v>
      </c>
      <c r="C253" s="62" t="s">
        <v>73</v>
      </c>
      <c r="D253" s="62" t="s">
        <v>469</v>
      </c>
      <c r="E253" s="21" t="s">
        <v>166</v>
      </c>
      <c r="F253" s="22">
        <v>153</v>
      </c>
      <c r="G253" s="22"/>
      <c r="H253" s="15"/>
      <c r="I253" s="15"/>
      <c r="J253" s="15"/>
      <c r="K253" s="15"/>
      <c r="L253" s="22">
        <f>F253+H253+I253+J253+K253</f>
        <v>153</v>
      </c>
      <c r="M253" s="22">
        <f>G253+K253</f>
        <v>0</v>
      </c>
      <c r="N253" s="15"/>
      <c r="O253" s="15"/>
      <c r="P253" s="15"/>
      <c r="Q253" s="15"/>
      <c r="R253" s="22">
        <f>L253+N253+O253+P253+Q253</f>
        <v>153</v>
      </c>
      <c r="S253" s="22">
        <f>M253+Q253</f>
        <v>0</v>
      </c>
      <c r="T253" s="15"/>
      <c r="U253" s="15"/>
      <c r="V253" s="15"/>
      <c r="W253" s="15"/>
      <c r="X253" s="22">
        <f>R253+T253+U253+V253+W253</f>
        <v>153</v>
      </c>
      <c r="Y253" s="22">
        <f>S253+W253</f>
        <v>0</v>
      </c>
      <c r="Z253" s="22">
        <v>2</v>
      </c>
      <c r="AA253" s="22"/>
      <c r="AB253" s="104">
        <f t="shared" si="728"/>
        <v>1.3071895424836601</v>
      </c>
      <c r="AC253" s="104"/>
    </row>
    <row r="254" spans="1:29" ht="16.5" hidden="1">
      <c r="A254" s="27" t="s">
        <v>453</v>
      </c>
      <c r="B254" s="21" t="s">
        <v>50</v>
      </c>
      <c r="C254" s="21" t="s">
        <v>73</v>
      </c>
      <c r="D254" s="21" t="s">
        <v>452</v>
      </c>
      <c r="E254" s="64"/>
      <c r="F254" s="22">
        <f t="shared" ref="F254:F255" si="878">F255</f>
        <v>0</v>
      </c>
      <c r="G254" s="22"/>
      <c r="H254" s="15"/>
      <c r="I254" s="15"/>
      <c r="J254" s="15"/>
      <c r="K254" s="15"/>
      <c r="L254" s="22">
        <f t="shared" ref="L254:L255" si="879">L255</f>
        <v>0</v>
      </c>
      <c r="M254" s="22"/>
      <c r="N254" s="15"/>
      <c r="O254" s="15"/>
      <c r="P254" s="15"/>
      <c r="Q254" s="15"/>
      <c r="R254" s="22">
        <f t="shared" ref="R254:R255" si="880">R255</f>
        <v>0</v>
      </c>
      <c r="S254" s="22"/>
      <c r="T254" s="15"/>
      <c r="U254" s="15"/>
      <c r="V254" s="15"/>
      <c r="W254" s="15"/>
      <c r="X254" s="22">
        <f t="shared" ref="X254:X255" si="881">X255</f>
        <v>0</v>
      </c>
      <c r="Y254" s="22"/>
      <c r="Z254" s="22"/>
      <c r="AA254" s="22"/>
      <c r="AB254" s="104" t="e">
        <f t="shared" si="728"/>
        <v>#DIV/0!</v>
      </c>
      <c r="AC254" s="104" t="e">
        <f t="shared" si="729"/>
        <v>#DIV/0!</v>
      </c>
    </row>
    <row r="255" spans="1:29" ht="16.5" hidden="1">
      <c r="A255" s="27" t="s">
        <v>99</v>
      </c>
      <c r="B255" s="21" t="s">
        <v>50</v>
      </c>
      <c r="C255" s="21" t="s">
        <v>73</v>
      </c>
      <c r="D255" s="21" t="s">
        <v>452</v>
      </c>
      <c r="E255" s="64">
        <v>800</v>
      </c>
      <c r="F255" s="22">
        <f t="shared" si="878"/>
        <v>0</v>
      </c>
      <c r="G255" s="22"/>
      <c r="H255" s="15"/>
      <c r="I255" s="15"/>
      <c r="J255" s="15"/>
      <c r="K255" s="15"/>
      <c r="L255" s="22">
        <f t="shared" si="879"/>
        <v>0</v>
      </c>
      <c r="M255" s="22"/>
      <c r="N255" s="15"/>
      <c r="O255" s="15"/>
      <c r="P255" s="15"/>
      <c r="Q255" s="15"/>
      <c r="R255" s="22">
        <f t="shared" si="880"/>
        <v>0</v>
      </c>
      <c r="S255" s="22"/>
      <c r="T255" s="15"/>
      <c r="U255" s="15"/>
      <c r="V255" s="15"/>
      <c r="W255" s="15"/>
      <c r="X255" s="22">
        <f t="shared" si="881"/>
        <v>0</v>
      </c>
      <c r="Y255" s="22"/>
      <c r="Z255" s="22"/>
      <c r="AA255" s="22"/>
      <c r="AB255" s="104" t="e">
        <f t="shared" si="728"/>
        <v>#DIV/0!</v>
      </c>
      <c r="AC255" s="104" t="e">
        <f t="shared" si="729"/>
        <v>#DIV/0!</v>
      </c>
    </row>
    <row r="256" spans="1:29" ht="16.5" hidden="1">
      <c r="A256" s="27" t="s">
        <v>171</v>
      </c>
      <c r="B256" s="21" t="s">
        <v>50</v>
      </c>
      <c r="C256" s="21" t="s">
        <v>73</v>
      </c>
      <c r="D256" s="21" t="s">
        <v>452</v>
      </c>
      <c r="E256" s="64">
        <v>870</v>
      </c>
      <c r="F256" s="23">
        <f t="shared" ref="F256" si="882">14150-14150</f>
        <v>0</v>
      </c>
      <c r="G256" s="22"/>
      <c r="H256" s="15"/>
      <c r="I256" s="15"/>
      <c r="J256" s="15"/>
      <c r="K256" s="15"/>
      <c r="L256" s="23">
        <f t="shared" ref="L256" si="883">14150-14150</f>
        <v>0</v>
      </c>
      <c r="M256" s="22"/>
      <c r="N256" s="15"/>
      <c r="O256" s="15"/>
      <c r="P256" s="15"/>
      <c r="Q256" s="15"/>
      <c r="R256" s="23">
        <f t="shared" ref="R256" si="884">14150-14150</f>
        <v>0</v>
      </c>
      <c r="S256" s="22"/>
      <c r="T256" s="15"/>
      <c r="U256" s="15"/>
      <c r="V256" s="15"/>
      <c r="W256" s="15"/>
      <c r="X256" s="23">
        <f t="shared" ref="X256" si="885">14150-14150</f>
        <v>0</v>
      </c>
      <c r="Y256" s="22"/>
      <c r="Z256" s="22"/>
      <c r="AA256" s="22"/>
      <c r="AB256" s="104" t="e">
        <f t="shared" si="728"/>
        <v>#DIV/0!</v>
      </c>
      <c r="AC256" s="104" t="e">
        <f t="shared" si="729"/>
        <v>#DIV/0!</v>
      </c>
    </row>
    <row r="257" spans="1:29" ht="66">
      <c r="A257" s="27" t="s">
        <v>623</v>
      </c>
      <c r="B257" s="21" t="s">
        <v>50</v>
      </c>
      <c r="C257" s="21" t="s">
        <v>73</v>
      </c>
      <c r="D257" s="21" t="s">
        <v>622</v>
      </c>
      <c r="E257" s="64"/>
      <c r="F257" s="23">
        <f t="shared" ref="F257:F258" si="886">F258</f>
        <v>0</v>
      </c>
      <c r="G257" s="23">
        <f>G258</f>
        <v>0</v>
      </c>
      <c r="H257" s="15"/>
      <c r="I257" s="15"/>
      <c r="J257" s="15"/>
      <c r="K257" s="15"/>
      <c r="L257" s="23">
        <f t="shared" ref="L257:L258" si="887">L258</f>
        <v>0</v>
      </c>
      <c r="M257" s="23">
        <f>M258</f>
        <v>0</v>
      </c>
      <c r="N257" s="15">
        <f>N258</f>
        <v>0</v>
      </c>
      <c r="O257" s="15">
        <f t="shared" ref="O257:AA258" si="888">O258</f>
        <v>0</v>
      </c>
      <c r="P257" s="15">
        <f t="shared" si="888"/>
        <v>0</v>
      </c>
      <c r="Q257" s="15">
        <f t="shared" si="888"/>
        <v>411</v>
      </c>
      <c r="R257" s="22">
        <f t="shared" si="888"/>
        <v>411</v>
      </c>
      <c r="S257" s="22">
        <f t="shared" si="888"/>
        <v>411</v>
      </c>
      <c r="T257" s="15">
        <f>T258</f>
        <v>0</v>
      </c>
      <c r="U257" s="15">
        <f t="shared" si="888"/>
        <v>0</v>
      </c>
      <c r="V257" s="15">
        <f t="shared" si="888"/>
        <v>0</v>
      </c>
      <c r="W257" s="15">
        <f t="shared" si="888"/>
        <v>0</v>
      </c>
      <c r="X257" s="22">
        <f t="shared" si="888"/>
        <v>411</v>
      </c>
      <c r="Y257" s="22">
        <f t="shared" si="888"/>
        <v>411</v>
      </c>
      <c r="Z257" s="22">
        <f t="shared" si="888"/>
        <v>0</v>
      </c>
      <c r="AA257" s="22">
        <f t="shared" si="888"/>
        <v>0</v>
      </c>
      <c r="AB257" s="104">
        <f t="shared" si="728"/>
        <v>0</v>
      </c>
      <c r="AC257" s="104">
        <f t="shared" si="729"/>
        <v>0</v>
      </c>
    </row>
    <row r="258" spans="1:29" ht="33">
      <c r="A258" s="27" t="s">
        <v>424</v>
      </c>
      <c r="B258" s="21" t="s">
        <v>50</v>
      </c>
      <c r="C258" s="21" t="s">
        <v>73</v>
      </c>
      <c r="D258" s="21" t="s">
        <v>622</v>
      </c>
      <c r="E258" s="64">
        <v>200</v>
      </c>
      <c r="F258" s="23">
        <f t="shared" si="886"/>
        <v>0</v>
      </c>
      <c r="G258" s="23">
        <f>G259</f>
        <v>0</v>
      </c>
      <c r="H258" s="15"/>
      <c r="I258" s="15"/>
      <c r="J258" s="15"/>
      <c r="K258" s="15"/>
      <c r="L258" s="23">
        <f t="shared" si="887"/>
        <v>0</v>
      </c>
      <c r="M258" s="23">
        <f>M259</f>
        <v>0</v>
      </c>
      <c r="N258" s="15">
        <f>N259</f>
        <v>0</v>
      </c>
      <c r="O258" s="15">
        <f t="shared" si="888"/>
        <v>0</v>
      </c>
      <c r="P258" s="15">
        <f t="shared" si="888"/>
        <v>0</v>
      </c>
      <c r="Q258" s="15">
        <f t="shared" si="888"/>
        <v>411</v>
      </c>
      <c r="R258" s="22">
        <f t="shared" si="888"/>
        <v>411</v>
      </c>
      <c r="S258" s="22">
        <f t="shared" si="888"/>
        <v>411</v>
      </c>
      <c r="T258" s="15">
        <f>T259</f>
        <v>0</v>
      </c>
      <c r="U258" s="15">
        <f t="shared" si="888"/>
        <v>0</v>
      </c>
      <c r="V258" s="15">
        <f t="shared" si="888"/>
        <v>0</v>
      </c>
      <c r="W258" s="15">
        <f t="shared" si="888"/>
        <v>0</v>
      </c>
      <c r="X258" s="22">
        <f t="shared" si="888"/>
        <v>411</v>
      </c>
      <c r="Y258" s="22">
        <f t="shared" si="888"/>
        <v>411</v>
      </c>
      <c r="Z258" s="22">
        <f t="shared" si="888"/>
        <v>0</v>
      </c>
      <c r="AA258" s="22">
        <f t="shared" si="888"/>
        <v>0</v>
      </c>
      <c r="AB258" s="104">
        <f t="shared" si="728"/>
        <v>0</v>
      </c>
      <c r="AC258" s="104">
        <f t="shared" si="729"/>
        <v>0</v>
      </c>
    </row>
    <row r="259" spans="1:29" ht="39.75" customHeight="1">
      <c r="A259" s="55" t="s">
        <v>167</v>
      </c>
      <c r="B259" s="21" t="s">
        <v>50</v>
      </c>
      <c r="C259" s="21" t="s">
        <v>73</v>
      </c>
      <c r="D259" s="21" t="s">
        <v>622</v>
      </c>
      <c r="E259" s="64">
        <v>240</v>
      </c>
      <c r="F259" s="22"/>
      <c r="G259" s="22"/>
      <c r="H259" s="15"/>
      <c r="I259" s="15"/>
      <c r="J259" s="15"/>
      <c r="K259" s="15"/>
      <c r="L259" s="22"/>
      <c r="M259" s="22"/>
      <c r="N259" s="15"/>
      <c r="O259" s="15"/>
      <c r="P259" s="15"/>
      <c r="Q259" s="15">
        <v>411</v>
      </c>
      <c r="R259" s="22">
        <f>L259+N259+O259+P259+Q259</f>
        <v>411</v>
      </c>
      <c r="S259" s="22">
        <f>M259+Q259</f>
        <v>411</v>
      </c>
      <c r="T259" s="15"/>
      <c r="U259" s="15"/>
      <c r="V259" s="15"/>
      <c r="W259" s="15"/>
      <c r="X259" s="22">
        <f>R259+T259+U259+V259+W259</f>
        <v>411</v>
      </c>
      <c r="Y259" s="22">
        <f>S259+W259</f>
        <v>411</v>
      </c>
      <c r="Z259" s="22"/>
      <c r="AA259" s="22"/>
      <c r="AB259" s="104">
        <f t="shared" si="728"/>
        <v>0</v>
      </c>
      <c r="AC259" s="104">
        <f t="shared" si="729"/>
        <v>0</v>
      </c>
    </row>
    <row r="260" spans="1:29" ht="33" hidden="1">
      <c r="A260" s="27" t="s">
        <v>150</v>
      </c>
      <c r="B260" s="21" t="s">
        <v>50</v>
      </c>
      <c r="C260" s="21" t="s">
        <v>73</v>
      </c>
      <c r="D260" s="62" t="s">
        <v>591</v>
      </c>
      <c r="E260" s="64"/>
      <c r="F260" s="23">
        <f t="shared" ref="F260:G262" si="889">F261</f>
        <v>0</v>
      </c>
      <c r="G260" s="23">
        <f t="shared" si="889"/>
        <v>0</v>
      </c>
      <c r="H260" s="15"/>
      <c r="I260" s="15"/>
      <c r="J260" s="15"/>
      <c r="K260" s="15"/>
      <c r="L260" s="23">
        <f t="shared" ref="L260:M262" si="890">L261</f>
        <v>0</v>
      </c>
      <c r="M260" s="23">
        <f t="shared" si="890"/>
        <v>0</v>
      </c>
      <c r="N260" s="15"/>
      <c r="O260" s="15"/>
      <c r="P260" s="15"/>
      <c r="Q260" s="15"/>
      <c r="R260" s="23">
        <f t="shared" ref="R260:S262" si="891">R261</f>
        <v>0</v>
      </c>
      <c r="S260" s="23">
        <f t="shared" si="891"/>
        <v>0</v>
      </c>
      <c r="T260" s="15"/>
      <c r="U260" s="15"/>
      <c r="V260" s="15"/>
      <c r="W260" s="15"/>
      <c r="X260" s="23">
        <f t="shared" ref="X260:Y262" si="892">X261</f>
        <v>0</v>
      </c>
      <c r="Y260" s="23">
        <f t="shared" si="892"/>
        <v>0</v>
      </c>
      <c r="Z260" s="22"/>
      <c r="AA260" s="22"/>
      <c r="AB260" s="104" t="e">
        <f t="shared" si="728"/>
        <v>#DIV/0!</v>
      </c>
      <c r="AC260" s="104" t="e">
        <f t="shared" si="729"/>
        <v>#DIV/0!</v>
      </c>
    </row>
    <row r="261" spans="1:29" ht="49.5" hidden="1">
      <c r="A261" s="27" t="s">
        <v>420</v>
      </c>
      <c r="B261" s="21" t="s">
        <v>50</v>
      </c>
      <c r="C261" s="21" t="s">
        <v>73</v>
      </c>
      <c r="D261" s="62" t="s">
        <v>592</v>
      </c>
      <c r="E261" s="64"/>
      <c r="F261" s="23">
        <f t="shared" si="889"/>
        <v>0</v>
      </c>
      <c r="G261" s="23">
        <f t="shared" si="889"/>
        <v>0</v>
      </c>
      <c r="H261" s="15"/>
      <c r="I261" s="15"/>
      <c r="J261" s="15"/>
      <c r="K261" s="15"/>
      <c r="L261" s="23">
        <f t="shared" si="890"/>
        <v>0</v>
      </c>
      <c r="M261" s="23">
        <f t="shared" si="890"/>
        <v>0</v>
      </c>
      <c r="N261" s="15"/>
      <c r="O261" s="15"/>
      <c r="P261" s="15"/>
      <c r="Q261" s="15"/>
      <c r="R261" s="23">
        <f t="shared" si="891"/>
        <v>0</v>
      </c>
      <c r="S261" s="23">
        <f t="shared" si="891"/>
        <v>0</v>
      </c>
      <c r="T261" s="15"/>
      <c r="U261" s="15"/>
      <c r="V261" s="15"/>
      <c r="W261" s="15"/>
      <c r="X261" s="23">
        <f t="shared" si="892"/>
        <v>0</v>
      </c>
      <c r="Y261" s="23">
        <f t="shared" si="892"/>
        <v>0</v>
      </c>
      <c r="Z261" s="22"/>
      <c r="AA261" s="22"/>
      <c r="AB261" s="104" t="e">
        <f t="shared" si="728"/>
        <v>#DIV/0!</v>
      </c>
      <c r="AC261" s="104" t="e">
        <f t="shared" si="729"/>
        <v>#DIV/0!</v>
      </c>
    </row>
    <row r="262" spans="1:29" ht="16.5" hidden="1">
      <c r="A262" s="27" t="s">
        <v>99</v>
      </c>
      <c r="B262" s="21" t="s">
        <v>50</v>
      </c>
      <c r="C262" s="21" t="s">
        <v>73</v>
      </c>
      <c r="D262" s="62" t="s">
        <v>592</v>
      </c>
      <c r="E262" s="64">
        <v>800</v>
      </c>
      <c r="F262" s="23">
        <f t="shared" si="889"/>
        <v>0</v>
      </c>
      <c r="G262" s="23">
        <f t="shared" si="889"/>
        <v>0</v>
      </c>
      <c r="H262" s="15"/>
      <c r="I262" s="15"/>
      <c r="J262" s="15"/>
      <c r="K262" s="15"/>
      <c r="L262" s="23">
        <f t="shared" si="890"/>
        <v>0</v>
      </c>
      <c r="M262" s="23">
        <f t="shared" si="890"/>
        <v>0</v>
      </c>
      <c r="N262" s="15"/>
      <c r="O262" s="15"/>
      <c r="P262" s="15"/>
      <c r="Q262" s="15"/>
      <c r="R262" s="23">
        <f t="shared" si="891"/>
        <v>0</v>
      </c>
      <c r="S262" s="23">
        <f t="shared" si="891"/>
        <v>0</v>
      </c>
      <c r="T262" s="15"/>
      <c r="U262" s="15"/>
      <c r="V262" s="15"/>
      <c r="W262" s="15"/>
      <c r="X262" s="23">
        <f t="shared" si="892"/>
        <v>0</v>
      </c>
      <c r="Y262" s="23">
        <f t="shared" si="892"/>
        <v>0</v>
      </c>
      <c r="Z262" s="22"/>
      <c r="AA262" s="22"/>
      <c r="AB262" s="104" t="e">
        <f t="shared" si="728"/>
        <v>#DIV/0!</v>
      </c>
      <c r="AC262" s="104" t="e">
        <f t="shared" si="729"/>
        <v>#DIV/0!</v>
      </c>
    </row>
    <row r="263" spans="1:29" ht="16.5" hidden="1">
      <c r="A263" s="27" t="s">
        <v>182</v>
      </c>
      <c r="B263" s="21" t="s">
        <v>50</v>
      </c>
      <c r="C263" s="21" t="s">
        <v>73</v>
      </c>
      <c r="D263" s="62" t="s">
        <v>592</v>
      </c>
      <c r="E263" s="64">
        <v>830</v>
      </c>
      <c r="F263" s="22"/>
      <c r="G263" s="22"/>
      <c r="H263" s="15"/>
      <c r="I263" s="15"/>
      <c r="J263" s="15"/>
      <c r="K263" s="15"/>
      <c r="L263" s="22"/>
      <c r="M263" s="22"/>
      <c r="N263" s="15"/>
      <c r="O263" s="15"/>
      <c r="P263" s="15"/>
      <c r="Q263" s="15"/>
      <c r="R263" s="22"/>
      <c r="S263" s="22"/>
      <c r="T263" s="15"/>
      <c r="U263" s="15"/>
      <c r="V263" s="15"/>
      <c r="W263" s="15"/>
      <c r="X263" s="22"/>
      <c r="Y263" s="22"/>
      <c r="Z263" s="22"/>
      <c r="AA263" s="22"/>
      <c r="AB263" s="104" t="e">
        <f t="shared" si="728"/>
        <v>#DIV/0!</v>
      </c>
      <c r="AC263" s="104" t="e">
        <f t="shared" si="729"/>
        <v>#DIV/0!</v>
      </c>
    </row>
    <row r="264" spans="1:29" ht="16.5">
      <c r="A264" s="55"/>
      <c r="B264" s="62"/>
      <c r="C264" s="62"/>
      <c r="D264" s="62"/>
      <c r="E264" s="62"/>
      <c r="F264" s="22"/>
      <c r="G264" s="15"/>
      <c r="H264" s="15"/>
      <c r="I264" s="15"/>
      <c r="J264" s="15"/>
      <c r="K264" s="15"/>
      <c r="L264" s="22"/>
      <c r="M264" s="15"/>
      <c r="N264" s="15"/>
      <c r="O264" s="15"/>
      <c r="P264" s="15"/>
      <c r="Q264" s="15"/>
      <c r="R264" s="22"/>
      <c r="S264" s="15"/>
      <c r="T264" s="15"/>
      <c r="U264" s="15"/>
      <c r="V264" s="15"/>
      <c r="W264" s="15"/>
      <c r="X264" s="22"/>
      <c r="Y264" s="15"/>
      <c r="Z264" s="22"/>
      <c r="AA264" s="22"/>
      <c r="AB264" s="104"/>
      <c r="AC264" s="104"/>
    </row>
    <row r="265" spans="1:29" s="5" customFormat="1" ht="63" customHeight="1">
      <c r="A265" s="41" t="s">
        <v>21</v>
      </c>
      <c r="B265" s="16" t="s">
        <v>22</v>
      </c>
      <c r="C265" s="16"/>
      <c r="D265" s="17"/>
      <c r="E265" s="16"/>
      <c r="F265" s="29">
        <f>F267+F278+F285</f>
        <v>131138</v>
      </c>
      <c r="G265" s="29">
        <f>G267+G278+G285</f>
        <v>0</v>
      </c>
      <c r="H265" s="18">
        <f>H267+H278+H285</f>
        <v>0</v>
      </c>
      <c r="I265" s="18">
        <f t="shared" ref="I265:M265" si="893">I267+I278+I285</f>
        <v>0</v>
      </c>
      <c r="J265" s="18">
        <f t="shared" si="893"/>
        <v>0</v>
      </c>
      <c r="K265" s="18">
        <f t="shared" si="893"/>
        <v>0</v>
      </c>
      <c r="L265" s="18">
        <f t="shared" si="893"/>
        <v>131138</v>
      </c>
      <c r="M265" s="18">
        <f t="shared" si="893"/>
        <v>0</v>
      </c>
      <c r="N265" s="18">
        <f>N267+N278+N285</f>
        <v>0</v>
      </c>
      <c r="O265" s="18">
        <f t="shared" ref="O265:S265" si="894">O267+O278+O285</f>
        <v>0</v>
      </c>
      <c r="P265" s="18">
        <f t="shared" si="894"/>
        <v>0</v>
      </c>
      <c r="Q265" s="18">
        <f t="shared" si="894"/>
        <v>0</v>
      </c>
      <c r="R265" s="18">
        <f t="shared" si="894"/>
        <v>131138</v>
      </c>
      <c r="S265" s="18">
        <f t="shared" si="894"/>
        <v>0</v>
      </c>
      <c r="T265" s="18">
        <f>T267+T278+T285</f>
        <v>0</v>
      </c>
      <c r="U265" s="18">
        <f t="shared" ref="U265:Y265" si="895">U267+U278+U285</f>
        <v>0</v>
      </c>
      <c r="V265" s="18">
        <f t="shared" si="895"/>
        <v>0</v>
      </c>
      <c r="W265" s="18">
        <f t="shared" si="895"/>
        <v>1118</v>
      </c>
      <c r="X265" s="18">
        <f t="shared" si="895"/>
        <v>132256</v>
      </c>
      <c r="Y265" s="18">
        <f t="shared" si="895"/>
        <v>1118</v>
      </c>
      <c r="Z265" s="18">
        <f t="shared" ref="Z265:AA265" si="896">Z267+Z278+Z285</f>
        <v>22767</v>
      </c>
      <c r="AA265" s="18">
        <f t="shared" si="896"/>
        <v>0</v>
      </c>
      <c r="AB265" s="103">
        <f t="shared" si="728"/>
        <v>17.214341882409872</v>
      </c>
      <c r="AC265" s="103">
        <f t="shared" si="729"/>
        <v>0</v>
      </c>
    </row>
    <row r="266" spans="1:29" s="5" customFormat="1" ht="20.25">
      <c r="A266" s="41"/>
      <c r="B266" s="16"/>
      <c r="C266" s="16"/>
      <c r="D266" s="17"/>
      <c r="E266" s="16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22"/>
      <c r="AA266" s="22"/>
      <c r="AB266" s="104"/>
      <c r="AC266" s="104"/>
    </row>
    <row r="267" spans="1:29" ht="75">
      <c r="A267" s="50" t="s">
        <v>68</v>
      </c>
      <c r="B267" s="19" t="s">
        <v>53</v>
      </c>
      <c r="C267" s="19" t="s">
        <v>59</v>
      </c>
      <c r="D267" s="54"/>
      <c r="E267" s="19"/>
      <c r="F267" s="20">
        <f>F268</f>
        <v>76161</v>
      </c>
      <c r="G267" s="20">
        <f>G268</f>
        <v>0</v>
      </c>
      <c r="H267" s="20">
        <f>H268</f>
        <v>0</v>
      </c>
      <c r="I267" s="20">
        <f t="shared" ref="I267:M267" si="897">I268</f>
        <v>0</v>
      </c>
      <c r="J267" s="20">
        <f t="shared" si="897"/>
        <v>0</v>
      </c>
      <c r="K267" s="20">
        <f t="shared" si="897"/>
        <v>0</v>
      </c>
      <c r="L267" s="20">
        <f t="shared" si="897"/>
        <v>76161</v>
      </c>
      <c r="M267" s="20">
        <f t="shared" si="897"/>
        <v>0</v>
      </c>
      <c r="N267" s="20">
        <f>N268</f>
        <v>0</v>
      </c>
      <c r="O267" s="20">
        <f t="shared" ref="O267:O269" si="898">O268</f>
        <v>0</v>
      </c>
      <c r="P267" s="20">
        <f t="shared" ref="P267:P269" si="899">P268</f>
        <v>0</v>
      </c>
      <c r="Q267" s="20">
        <f t="shared" ref="Q267:Q269" si="900">Q268</f>
        <v>0</v>
      </c>
      <c r="R267" s="20">
        <f t="shared" ref="R267:R269" si="901">R268</f>
        <v>76161</v>
      </c>
      <c r="S267" s="20">
        <f t="shared" ref="S267:S269" si="902">S268</f>
        <v>0</v>
      </c>
      <c r="T267" s="20">
        <f>T268</f>
        <v>0</v>
      </c>
      <c r="U267" s="20">
        <f t="shared" ref="U267:AA269" si="903">U268</f>
        <v>0</v>
      </c>
      <c r="V267" s="20">
        <f t="shared" si="903"/>
        <v>0</v>
      </c>
      <c r="W267" s="20">
        <f t="shared" si="903"/>
        <v>0</v>
      </c>
      <c r="X267" s="20">
        <f t="shared" si="903"/>
        <v>76161</v>
      </c>
      <c r="Y267" s="20">
        <f t="shared" si="903"/>
        <v>0</v>
      </c>
      <c r="Z267" s="20">
        <f t="shared" si="903"/>
        <v>12791</v>
      </c>
      <c r="AA267" s="20">
        <f t="shared" si="903"/>
        <v>0</v>
      </c>
      <c r="AB267" s="105">
        <f t="shared" si="728"/>
        <v>16.794684943737607</v>
      </c>
      <c r="AC267" s="105"/>
    </row>
    <row r="268" spans="1:29" ht="102" customHeight="1">
      <c r="A268" s="27" t="s">
        <v>202</v>
      </c>
      <c r="B268" s="21" t="s">
        <v>53</v>
      </c>
      <c r="C268" s="21" t="s">
        <v>59</v>
      </c>
      <c r="D268" s="26" t="s">
        <v>286</v>
      </c>
      <c r="E268" s="19"/>
      <c r="F268" s="22">
        <f t="shared" ref="F268:G269" si="904">F269</f>
        <v>76161</v>
      </c>
      <c r="G268" s="22">
        <f t="shared" si="904"/>
        <v>0</v>
      </c>
      <c r="H268" s="15">
        <f>H269</f>
        <v>0</v>
      </c>
      <c r="I268" s="15">
        <f t="shared" ref="I268:M269" si="905">I269</f>
        <v>0</v>
      </c>
      <c r="J268" s="15">
        <f t="shared" si="905"/>
        <v>0</v>
      </c>
      <c r="K268" s="15">
        <f t="shared" si="905"/>
        <v>0</v>
      </c>
      <c r="L268" s="22">
        <f t="shared" si="905"/>
        <v>76161</v>
      </c>
      <c r="M268" s="22">
        <f t="shared" si="905"/>
        <v>0</v>
      </c>
      <c r="N268" s="15">
        <f>N269</f>
        <v>0</v>
      </c>
      <c r="O268" s="15">
        <f t="shared" si="898"/>
        <v>0</v>
      </c>
      <c r="P268" s="15">
        <f t="shared" si="899"/>
        <v>0</v>
      </c>
      <c r="Q268" s="15">
        <f t="shared" si="900"/>
        <v>0</v>
      </c>
      <c r="R268" s="22">
        <f t="shared" si="901"/>
        <v>76161</v>
      </c>
      <c r="S268" s="22">
        <f t="shared" si="902"/>
        <v>0</v>
      </c>
      <c r="T268" s="15">
        <f>T269</f>
        <v>0</v>
      </c>
      <c r="U268" s="15">
        <f t="shared" si="903"/>
        <v>0</v>
      </c>
      <c r="V268" s="15">
        <f t="shared" si="903"/>
        <v>0</v>
      </c>
      <c r="W268" s="15">
        <f t="shared" si="903"/>
        <v>0</v>
      </c>
      <c r="X268" s="22">
        <f t="shared" si="903"/>
        <v>76161</v>
      </c>
      <c r="Y268" s="22">
        <f t="shared" si="903"/>
        <v>0</v>
      </c>
      <c r="Z268" s="22">
        <f t="shared" si="903"/>
        <v>12791</v>
      </c>
      <c r="AA268" s="22">
        <f t="shared" si="903"/>
        <v>0</v>
      </c>
      <c r="AB268" s="104">
        <f t="shared" si="728"/>
        <v>16.794684943737607</v>
      </c>
      <c r="AC268" s="104"/>
    </row>
    <row r="269" spans="1:29" ht="33">
      <c r="A269" s="27" t="s">
        <v>211</v>
      </c>
      <c r="B269" s="21" t="s">
        <v>53</v>
      </c>
      <c r="C269" s="21" t="s">
        <v>59</v>
      </c>
      <c r="D269" s="26" t="s">
        <v>288</v>
      </c>
      <c r="E269" s="21"/>
      <c r="F269" s="22">
        <f t="shared" si="904"/>
        <v>76161</v>
      </c>
      <c r="G269" s="22">
        <f t="shared" si="904"/>
        <v>0</v>
      </c>
      <c r="H269" s="15">
        <f>H270</f>
        <v>0</v>
      </c>
      <c r="I269" s="15">
        <f t="shared" si="905"/>
        <v>0</v>
      </c>
      <c r="J269" s="15">
        <f t="shared" si="905"/>
        <v>0</v>
      </c>
      <c r="K269" s="15">
        <f t="shared" si="905"/>
        <v>0</v>
      </c>
      <c r="L269" s="22">
        <f t="shared" si="905"/>
        <v>76161</v>
      </c>
      <c r="M269" s="22">
        <f t="shared" si="905"/>
        <v>0</v>
      </c>
      <c r="N269" s="15">
        <f>N270</f>
        <v>0</v>
      </c>
      <c r="O269" s="15">
        <f t="shared" si="898"/>
        <v>0</v>
      </c>
      <c r="P269" s="15">
        <f t="shared" si="899"/>
        <v>0</v>
      </c>
      <c r="Q269" s="15">
        <f t="shared" si="900"/>
        <v>0</v>
      </c>
      <c r="R269" s="22">
        <f t="shared" si="901"/>
        <v>76161</v>
      </c>
      <c r="S269" s="22">
        <f t="shared" si="902"/>
        <v>0</v>
      </c>
      <c r="T269" s="15">
        <f>T270</f>
        <v>0</v>
      </c>
      <c r="U269" s="15">
        <f t="shared" si="903"/>
        <v>0</v>
      </c>
      <c r="V269" s="15">
        <f t="shared" si="903"/>
        <v>0</v>
      </c>
      <c r="W269" s="15">
        <f t="shared" si="903"/>
        <v>0</v>
      </c>
      <c r="X269" s="22">
        <f t="shared" si="903"/>
        <v>76161</v>
      </c>
      <c r="Y269" s="22">
        <f t="shared" si="903"/>
        <v>0</v>
      </c>
      <c r="Z269" s="22">
        <f t="shared" si="903"/>
        <v>12791</v>
      </c>
      <c r="AA269" s="22">
        <f t="shared" si="903"/>
        <v>0</v>
      </c>
      <c r="AB269" s="104">
        <f t="shared" si="728"/>
        <v>16.794684943737607</v>
      </c>
      <c r="AC269" s="104"/>
    </row>
    <row r="270" spans="1:29" ht="66">
      <c r="A270" s="27" t="s">
        <v>128</v>
      </c>
      <c r="B270" s="21" t="s">
        <v>53</v>
      </c>
      <c r="C270" s="21" t="s">
        <v>59</v>
      </c>
      <c r="D270" s="26" t="s">
        <v>289</v>
      </c>
      <c r="E270" s="21"/>
      <c r="F270" s="22">
        <f t="shared" ref="F270:G270" si="906">F271+F273+F275</f>
        <v>76161</v>
      </c>
      <c r="G270" s="22">
        <f t="shared" si="906"/>
        <v>0</v>
      </c>
      <c r="H270" s="15">
        <f>H271+H273+H275</f>
        <v>0</v>
      </c>
      <c r="I270" s="15">
        <f t="shared" ref="I270:M270" si="907">I271+I273+I275</f>
        <v>0</v>
      </c>
      <c r="J270" s="15">
        <f t="shared" si="907"/>
        <v>0</v>
      </c>
      <c r="K270" s="15">
        <f t="shared" si="907"/>
        <v>0</v>
      </c>
      <c r="L270" s="22">
        <f t="shared" si="907"/>
        <v>76161</v>
      </c>
      <c r="M270" s="22">
        <f t="shared" si="907"/>
        <v>0</v>
      </c>
      <c r="N270" s="15">
        <f>N271+N273+N275</f>
        <v>0</v>
      </c>
      <c r="O270" s="15">
        <f t="shared" ref="O270" si="908">O271+O273+O275</f>
        <v>0</v>
      </c>
      <c r="P270" s="15">
        <f t="shared" ref="P270" si="909">P271+P273+P275</f>
        <v>0</v>
      </c>
      <c r="Q270" s="15">
        <f t="shared" ref="Q270" si="910">Q271+Q273+Q275</f>
        <v>0</v>
      </c>
      <c r="R270" s="22">
        <f t="shared" ref="R270" si="911">R271+R273+R275</f>
        <v>76161</v>
      </c>
      <c r="S270" s="22">
        <f t="shared" ref="S270" si="912">S271+S273+S275</f>
        <v>0</v>
      </c>
      <c r="T270" s="15">
        <f>T271+T273+T275</f>
        <v>0</v>
      </c>
      <c r="U270" s="15">
        <f t="shared" ref="U270:Y270" si="913">U271+U273+U275</f>
        <v>0</v>
      </c>
      <c r="V270" s="15">
        <f t="shared" si="913"/>
        <v>0</v>
      </c>
      <c r="W270" s="15">
        <f t="shared" si="913"/>
        <v>0</v>
      </c>
      <c r="X270" s="22">
        <f t="shared" si="913"/>
        <v>76161</v>
      </c>
      <c r="Y270" s="22">
        <f t="shared" si="913"/>
        <v>0</v>
      </c>
      <c r="Z270" s="22">
        <f t="shared" ref="Z270:AA270" si="914">Z271+Z273+Z275</f>
        <v>12791</v>
      </c>
      <c r="AA270" s="22">
        <f t="shared" si="914"/>
        <v>0</v>
      </c>
      <c r="AB270" s="104">
        <f t="shared" si="728"/>
        <v>16.794684943737607</v>
      </c>
      <c r="AC270" s="104"/>
    </row>
    <row r="271" spans="1:29" ht="82.5">
      <c r="A271" s="27" t="s">
        <v>447</v>
      </c>
      <c r="B271" s="21" t="s">
        <v>53</v>
      </c>
      <c r="C271" s="21" t="s">
        <v>59</v>
      </c>
      <c r="D271" s="26" t="s">
        <v>289</v>
      </c>
      <c r="E271" s="21" t="s">
        <v>105</v>
      </c>
      <c r="F271" s="22">
        <f t="shared" ref="F271:G271" si="915">F272</f>
        <v>63024</v>
      </c>
      <c r="G271" s="22">
        <f t="shared" si="915"/>
        <v>0</v>
      </c>
      <c r="H271" s="15">
        <f>H272</f>
        <v>0</v>
      </c>
      <c r="I271" s="15">
        <f t="shared" ref="I271:M271" si="916">I272</f>
        <v>0</v>
      </c>
      <c r="J271" s="15">
        <f t="shared" si="916"/>
        <v>0</v>
      </c>
      <c r="K271" s="15">
        <f t="shared" si="916"/>
        <v>0</v>
      </c>
      <c r="L271" s="22">
        <f t="shared" si="916"/>
        <v>63024</v>
      </c>
      <c r="M271" s="22">
        <f t="shared" si="916"/>
        <v>0</v>
      </c>
      <c r="N271" s="15">
        <f>N272</f>
        <v>0</v>
      </c>
      <c r="O271" s="15">
        <f t="shared" ref="O271" si="917">O272</f>
        <v>0</v>
      </c>
      <c r="P271" s="15">
        <f t="shared" ref="P271" si="918">P272</f>
        <v>0</v>
      </c>
      <c r="Q271" s="15">
        <f t="shared" ref="Q271" si="919">Q272</f>
        <v>0</v>
      </c>
      <c r="R271" s="22">
        <f t="shared" ref="R271" si="920">R272</f>
        <v>63024</v>
      </c>
      <c r="S271" s="22">
        <f t="shared" ref="S271" si="921">S272</f>
        <v>0</v>
      </c>
      <c r="T271" s="15">
        <f>T272</f>
        <v>0</v>
      </c>
      <c r="U271" s="15">
        <f t="shared" ref="U271:AA271" si="922">U272</f>
        <v>0</v>
      </c>
      <c r="V271" s="15">
        <f t="shared" si="922"/>
        <v>0</v>
      </c>
      <c r="W271" s="15">
        <f t="shared" si="922"/>
        <v>0</v>
      </c>
      <c r="X271" s="22">
        <f t="shared" si="922"/>
        <v>63024</v>
      </c>
      <c r="Y271" s="22">
        <f t="shared" si="922"/>
        <v>0</v>
      </c>
      <c r="Z271" s="22">
        <f t="shared" si="922"/>
        <v>11283</v>
      </c>
      <c r="AA271" s="22">
        <f t="shared" si="922"/>
        <v>0</v>
      </c>
      <c r="AB271" s="104">
        <f t="shared" si="728"/>
        <v>17.902703731911654</v>
      </c>
      <c r="AC271" s="104"/>
    </row>
    <row r="272" spans="1:29" ht="21" customHeight="1">
      <c r="A272" s="55" t="s">
        <v>177</v>
      </c>
      <c r="B272" s="21" t="s">
        <v>53</v>
      </c>
      <c r="C272" s="21" t="s">
        <v>59</v>
      </c>
      <c r="D272" s="26" t="s">
        <v>289</v>
      </c>
      <c r="E272" s="21" t="s">
        <v>176</v>
      </c>
      <c r="F272" s="22">
        <f>60641+2383</f>
        <v>63024</v>
      </c>
      <c r="G272" s="22"/>
      <c r="H272" s="15"/>
      <c r="I272" s="15"/>
      <c r="J272" s="15"/>
      <c r="K272" s="15"/>
      <c r="L272" s="22">
        <f>F272+H272+I272+J272+K272</f>
        <v>63024</v>
      </c>
      <c r="M272" s="22">
        <f>G272+K272</f>
        <v>0</v>
      </c>
      <c r="N272" s="15"/>
      <c r="O272" s="15"/>
      <c r="P272" s="15"/>
      <c r="Q272" s="15"/>
      <c r="R272" s="22">
        <f>L272+N272+O272+P272+Q272</f>
        <v>63024</v>
      </c>
      <c r="S272" s="22">
        <f>M272+Q272</f>
        <v>0</v>
      </c>
      <c r="T272" s="15"/>
      <c r="U272" s="15"/>
      <c r="V272" s="15"/>
      <c r="W272" s="15"/>
      <c r="X272" s="22">
        <f>R272+T272+U272+V272+W272</f>
        <v>63024</v>
      </c>
      <c r="Y272" s="22">
        <f>S272+W272</f>
        <v>0</v>
      </c>
      <c r="Z272" s="22">
        <f>11284-1</f>
        <v>11283</v>
      </c>
      <c r="AA272" s="22"/>
      <c r="AB272" s="104">
        <f t="shared" ref="AB272:AB335" si="923">Z272/X272*100</f>
        <v>17.902703731911654</v>
      </c>
      <c r="AC272" s="104"/>
    </row>
    <row r="273" spans="1:29" ht="33">
      <c r="A273" s="27" t="s">
        <v>424</v>
      </c>
      <c r="B273" s="21" t="s">
        <v>53</v>
      </c>
      <c r="C273" s="21" t="s">
        <v>59</v>
      </c>
      <c r="D273" s="26" t="s">
        <v>289</v>
      </c>
      <c r="E273" s="21" t="s">
        <v>80</v>
      </c>
      <c r="F273" s="22">
        <f t="shared" ref="F273:G273" si="924">F274</f>
        <v>12714</v>
      </c>
      <c r="G273" s="22">
        <f t="shared" si="924"/>
        <v>0</v>
      </c>
      <c r="H273" s="15">
        <f>H274</f>
        <v>0</v>
      </c>
      <c r="I273" s="15">
        <f t="shared" ref="I273:M273" si="925">I274</f>
        <v>0</v>
      </c>
      <c r="J273" s="15">
        <f t="shared" si="925"/>
        <v>0</v>
      </c>
      <c r="K273" s="15">
        <f t="shared" si="925"/>
        <v>0</v>
      </c>
      <c r="L273" s="22">
        <f t="shared" si="925"/>
        <v>12714</v>
      </c>
      <c r="M273" s="22">
        <f t="shared" si="925"/>
        <v>0</v>
      </c>
      <c r="N273" s="15">
        <f>N274</f>
        <v>0</v>
      </c>
      <c r="O273" s="15">
        <f t="shared" ref="O273" si="926">O274</f>
        <v>0</v>
      </c>
      <c r="P273" s="15">
        <f t="shared" ref="P273" si="927">P274</f>
        <v>0</v>
      </c>
      <c r="Q273" s="15">
        <f t="shared" ref="Q273" si="928">Q274</f>
        <v>0</v>
      </c>
      <c r="R273" s="22">
        <f t="shared" ref="R273" si="929">R274</f>
        <v>12714</v>
      </c>
      <c r="S273" s="22">
        <f t="shared" ref="S273" si="930">S274</f>
        <v>0</v>
      </c>
      <c r="T273" s="15">
        <f>T274</f>
        <v>0</v>
      </c>
      <c r="U273" s="15">
        <f t="shared" ref="U273:AA273" si="931">U274</f>
        <v>0</v>
      </c>
      <c r="V273" s="15">
        <f t="shared" si="931"/>
        <v>0</v>
      </c>
      <c r="W273" s="15">
        <f t="shared" si="931"/>
        <v>0</v>
      </c>
      <c r="X273" s="22">
        <f t="shared" si="931"/>
        <v>12714</v>
      </c>
      <c r="Y273" s="22">
        <f t="shared" si="931"/>
        <v>0</v>
      </c>
      <c r="Z273" s="22">
        <f t="shared" si="931"/>
        <v>1386</v>
      </c>
      <c r="AA273" s="22">
        <f t="shared" si="931"/>
        <v>0</v>
      </c>
      <c r="AB273" s="104">
        <f t="shared" si="923"/>
        <v>10.901368570080226</v>
      </c>
      <c r="AC273" s="104"/>
    </row>
    <row r="274" spans="1:29" ht="36.75" customHeight="1">
      <c r="A274" s="55" t="s">
        <v>167</v>
      </c>
      <c r="B274" s="21" t="s">
        <v>53</v>
      </c>
      <c r="C274" s="21" t="s">
        <v>59</v>
      </c>
      <c r="D274" s="26" t="s">
        <v>289</v>
      </c>
      <c r="E274" s="21" t="s">
        <v>166</v>
      </c>
      <c r="F274" s="22">
        <v>12714</v>
      </c>
      <c r="G274" s="22"/>
      <c r="H274" s="15"/>
      <c r="I274" s="15"/>
      <c r="J274" s="15"/>
      <c r="K274" s="15"/>
      <c r="L274" s="22">
        <f>F274+H274+I274+J274+K274</f>
        <v>12714</v>
      </c>
      <c r="M274" s="22">
        <f>G274+K274</f>
        <v>0</v>
      </c>
      <c r="N274" s="15"/>
      <c r="O274" s="15"/>
      <c r="P274" s="15"/>
      <c r="Q274" s="15"/>
      <c r="R274" s="22">
        <f>L274+N274+O274+P274+Q274</f>
        <v>12714</v>
      </c>
      <c r="S274" s="22">
        <f>M274+Q274</f>
        <v>0</v>
      </c>
      <c r="T274" s="15"/>
      <c r="U274" s="15"/>
      <c r="V274" s="15"/>
      <c r="W274" s="15"/>
      <c r="X274" s="22">
        <f>R274+T274+U274+V274+W274</f>
        <v>12714</v>
      </c>
      <c r="Y274" s="22">
        <f>S274+W274</f>
        <v>0</v>
      </c>
      <c r="Z274" s="22">
        <v>1386</v>
      </c>
      <c r="AA274" s="22"/>
      <c r="AB274" s="104">
        <f t="shared" si="923"/>
        <v>10.901368570080226</v>
      </c>
      <c r="AC274" s="104"/>
    </row>
    <row r="275" spans="1:29" ht="16.5">
      <c r="A275" s="27" t="s">
        <v>99</v>
      </c>
      <c r="B275" s="21" t="s">
        <v>53</v>
      </c>
      <c r="C275" s="21" t="s">
        <v>59</v>
      </c>
      <c r="D275" s="26" t="s">
        <v>289</v>
      </c>
      <c r="E275" s="21" t="s">
        <v>100</v>
      </c>
      <c r="F275" s="22">
        <f>F276</f>
        <v>423</v>
      </c>
      <c r="G275" s="22">
        <f>G276</f>
        <v>0</v>
      </c>
      <c r="H275" s="15">
        <f>H276</f>
        <v>0</v>
      </c>
      <c r="I275" s="15">
        <f t="shared" ref="I275:M275" si="932">I276</f>
        <v>0</v>
      </c>
      <c r="J275" s="15">
        <f t="shared" si="932"/>
        <v>0</v>
      </c>
      <c r="K275" s="15">
        <f t="shared" si="932"/>
        <v>0</v>
      </c>
      <c r="L275" s="22">
        <f t="shared" si="932"/>
        <v>423</v>
      </c>
      <c r="M275" s="22">
        <f t="shared" si="932"/>
        <v>0</v>
      </c>
      <c r="N275" s="15">
        <f>N276</f>
        <v>0</v>
      </c>
      <c r="O275" s="15">
        <f t="shared" ref="O275" si="933">O276</f>
        <v>0</v>
      </c>
      <c r="P275" s="15">
        <f t="shared" ref="P275" si="934">P276</f>
        <v>0</v>
      </c>
      <c r="Q275" s="15">
        <f t="shared" ref="Q275" si="935">Q276</f>
        <v>0</v>
      </c>
      <c r="R275" s="22">
        <f t="shared" ref="R275" si="936">R276</f>
        <v>423</v>
      </c>
      <c r="S275" s="22">
        <f t="shared" ref="S275" si="937">S276</f>
        <v>0</v>
      </c>
      <c r="T275" s="15">
        <f>T276</f>
        <v>0</v>
      </c>
      <c r="U275" s="15">
        <f t="shared" ref="U275:AA275" si="938">U276</f>
        <v>0</v>
      </c>
      <c r="V275" s="15">
        <f t="shared" si="938"/>
        <v>0</v>
      </c>
      <c r="W275" s="15">
        <f t="shared" si="938"/>
        <v>0</v>
      </c>
      <c r="X275" s="22">
        <f t="shared" si="938"/>
        <v>423</v>
      </c>
      <c r="Y275" s="22">
        <f t="shared" si="938"/>
        <v>0</v>
      </c>
      <c r="Z275" s="22">
        <f t="shared" si="938"/>
        <v>122</v>
      </c>
      <c r="AA275" s="22">
        <f t="shared" si="938"/>
        <v>0</v>
      </c>
      <c r="AB275" s="104">
        <f t="shared" si="923"/>
        <v>28.841607565011824</v>
      </c>
      <c r="AC275" s="104"/>
    </row>
    <row r="276" spans="1:29" ht="16.5">
      <c r="A276" s="27" t="s">
        <v>169</v>
      </c>
      <c r="B276" s="21" t="s">
        <v>53</v>
      </c>
      <c r="C276" s="21" t="s">
        <v>59</v>
      </c>
      <c r="D276" s="26" t="s">
        <v>289</v>
      </c>
      <c r="E276" s="21" t="s">
        <v>168</v>
      </c>
      <c r="F276" s="22">
        <v>423</v>
      </c>
      <c r="G276" s="22"/>
      <c r="H276" s="15"/>
      <c r="I276" s="15"/>
      <c r="J276" s="15"/>
      <c r="K276" s="15"/>
      <c r="L276" s="22">
        <f>F276+H276+I276+J276+K276</f>
        <v>423</v>
      </c>
      <c r="M276" s="22">
        <f>G276+K276</f>
        <v>0</v>
      </c>
      <c r="N276" s="15"/>
      <c r="O276" s="15"/>
      <c r="P276" s="15"/>
      <c r="Q276" s="15"/>
      <c r="R276" s="22">
        <f>L276+N276+O276+P276+Q276</f>
        <v>423</v>
      </c>
      <c r="S276" s="22">
        <f>M276+Q276</f>
        <v>0</v>
      </c>
      <c r="T276" s="15"/>
      <c r="U276" s="15"/>
      <c r="V276" s="15"/>
      <c r="W276" s="15"/>
      <c r="X276" s="22">
        <f>R276+T276+U276+V276+W276</f>
        <v>423</v>
      </c>
      <c r="Y276" s="22">
        <f>S276+W276</f>
        <v>0</v>
      </c>
      <c r="Z276" s="22">
        <v>122</v>
      </c>
      <c r="AA276" s="22"/>
      <c r="AB276" s="104">
        <f t="shared" si="923"/>
        <v>28.841607565011824</v>
      </c>
      <c r="AC276" s="104"/>
    </row>
    <row r="277" spans="1:29" ht="16.5">
      <c r="A277" s="55"/>
      <c r="B277" s="21"/>
      <c r="C277" s="21"/>
      <c r="D277" s="26"/>
      <c r="E277" s="21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22"/>
      <c r="AA277" s="22"/>
      <c r="AB277" s="104"/>
      <c r="AC277" s="104"/>
    </row>
    <row r="278" spans="1:29" ht="18.75">
      <c r="A278" s="65" t="s">
        <v>208</v>
      </c>
      <c r="B278" s="19" t="s">
        <v>53</v>
      </c>
      <c r="C278" s="19" t="s">
        <v>11</v>
      </c>
      <c r="D278" s="26"/>
      <c r="E278" s="21"/>
      <c r="F278" s="20">
        <f t="shared" ref="F278:G282" si="939">F279</f>
        <v>950</v>
      </c>
      <c r="G278" s="20">
        <f t="shared" si="939"/>
        <v>0</v>
      </c>
      <c r="H278" s="20">
        <f>H279</f>
        <v>0</v>
      </c>
      <c r="I278" s="20">
        <f t="shared" ref="I278:M278" si="940">I279</f>
        <v>0</v>
      </c>
      <c r="J278" s="20">
        <f t="shared" si="940"/>
        <v>0</v>
      </c>
      <c r="K278" s="20">
        <f t="shared" si="940"/>
        <v>0</v>
      </c>
      <c r="L278" s="20">
        <f t="shared" si="940"/>
        <v>950</v>
      </c>
      <c r="M278" s="20">
        <f t="shared" si="940"/>
        <v>0</v>
      </c>
      <c r="N278" s="20">
        <f>N279</f>
        <v>0</v>
      </c>
      <c r="O278" s="20">
        <f t="shared" ref="O278:O282" si="941">O279</f>
        <v>0</v>
      </c>
      <c r="P278" s="20">
        <f t="shared" ref="P278:P282" si="942">P279</f>
        <v>0</v>
      </c>
      <c r="Q278" s="20">
        <f t="shared" ref="Q278:Q282" si="943">Q279</f>
        <v>0</v>
      </c>
      <c r="R278" s="20">
        <f t="shared" ref="R278:S282" si="944">R279</f>
        <v>950</v>
      </c>
      <c r="S278" s="20">
        <f t="shared" ref="S278" si="945">S279</f>
        <v>0</v>
      </c>
      <c r="T278" s="20">
        <f>T279</f>
        <v>0</v>
      </c>
      <c r="U278" s="20">
        <f t="shared" ref="U278:AA282" si="946">U279</f>
        <v>0</v>
      </c>
      <c r="V278" s="20">
        <f t="shared" si="946"/>
        <v>0</v>
      </c>
      <c r="W278" s="20">
        <f t="shared" si="946"/>
        <v>0</v>
      </c>
      <c r="X278" s="20">
        <f t="shared" si="946"/>
        <v>950</v>
      </c>
      <c r="Y278" s="20">
        <f t="shared" si="946"/>
        <v>0</v>
      </c>
      <c r="Z278" s="20">
        <f t="shared" si="946"/>
        <v>0</v>
      </c>
      <c r="AA278" s="20">
        <f t="shared" si="946"/>
        <v>0</v>
      </c>
      <c r="AB278" s="105">
        <f t="shared" si="923"/>
        <v>0</v>
      </c>
      <c r="AC278" s="105"/>
    </row>
    <row r="279" spans="1:29" ht="66">
      <c r="A279" s="55" t="s">
        <v>520</v>
      </c>
      <c r="B279" s="21" t="s">
        <v>53</v>
      </c>
      <c r="C279" s="21" t="s">
        <v>11</v>
      </c>
      <c r="D279" s="26" t="s">
        <v>268</v>
      </c>
      <c r="E279" s="21"/>
      <c r="F279" s="22">
        <f t="shared" si="939"/>
        <v>950</v>
      </c>
      <c r="G279" s="22">
        <f t="shared" si="939"/>
        <v>0</v>
      </c>
      <c r="H279" s="15">
        <f>H280</f>
        <v>0</v>
      </c>
      <c r="I279" s="15">
        <f t="shared" ref="I279:K282" si="947">I280</f>
        <v>0</v>
      </c>
      <c r="J279" s="15">
        <f t="shared" si="947"/>
        <v>0</v>
      </c>
      <c r="K279" s="15">
        <f t="shared" si="947"/>
        <v>0</v>
      </c>
      <c r="L279" s="22">
        <f t="shared" ref="L279:M282" si="948">L280</f>
        <v>950</v>
      </c>
      <c r="M279" s="22">
        <f t="shared" si="948"/>
        <v>0</v>
      </c>
      <c r="N279" s="15">
        <f>N280</f>
        <v>0</v>
      </c>
      <c r="O279" s="15">
        <f t="shared" si="941"/>
        <v>0</v>
      </c>
      <c r="P279" s="15">
        <f t="shared" si="942"/>
        <v>0</v>
      </c>
      <c r="Q279" s="15">
        <f t="shared" si="943"/>
        <v>0</v>
      </c>
      <c r="R279" s="22">
        <f t="shared" si="944"/>
        <v>950</v>
      </c>
      <c r="S279" s="22">
        <f t="shared" si="944"/>
        <v>0</v>
      </c>
      <c r="T279" s="15">
        <f>T280</f>
        <v>0</v>
      </c>
      <c r="U279" s="15">
        <f t="shared" si="946"/>
        <v>0</v>
      </c>
      <c r="V279" s="15">
        <f t="shared" si="946"/>
        <v>0</v>
      </c>
      <c r="W279" s="15">
        <f t="shared" si="946"/>
        <v>0</v>
      </c>
      <c r="X279" s="22">
        <f t="shared" si="946"/>
        <v>950</v>
      </c>
      <c r="Y279" s="22">
        <f t="shared" si="946"/>
        <v>0</v>
      </c>
      <c r="Z279" s="22">
        <f t="shared" si="946"/>
        <v>0</v>
      </c>
      <c r="AA279" s="22">
        <f t="shared" si="946"/>
        <v>0</v>
      </c>
      <c r="AB279" s="104">
        <f t="shared" si="923"/>
        <v>0</v>
      </c>
      <c r="AC279" s="104"/>
    </row>
    <row r="280" spans="1:29" ht="16.5">
      <c r="A280" s="27" t="s">
        <v>203</v>
      </c>
      <c r="B280" s="21" t="s">
        <v>53</v>
      </c>
      <c r="C280" s="21" t="s">
        <v>11</v>
      </c>
      <c r="D280" s="26" t="s">
        <v>266</v>
      </c>
      <c r="E280" s="21"/>
      <c r="F280" s="22">
        <f t="shared" si="939"/>
        <v>950</v>
      </c>
      <c r="G280" s="22">
        <f t="shared" si="939"/>
        <v>0</v>
      </c>
      <c r="H280" s="15">
        <f>H281</f>
        <v>0</v>
      </c>
      <c r="I280" s="15">
        <f t="shared" si="947"/>
        <v>0</v>
      </c>
      <c r="J280" s="15">
        <f t="shared" si="947"/>
        <v>0</v>
      </c>
      <c r="K280" s="15">
        <f t="shared" si="947"/>
        <v>0</v>
      </c>
      <c r="L280" s="22">
        <f t="shared" si="948"/>
        <v>950</v>
      </c>
      <c r="M280" s="22">
        <f t="shared" si="948"/>
        <v>0</v>
      </c>
      <c r="N280" s="15">
        <f>N281</f>
        <v>0</v>
      </c>
      <c r="O280" s="15">
        <f t="shared" si="941"/>
        <v>0</v>
      </c>
      <c r="P280" s="15">
        <f t="shared" si="942"/>
        <v>0</v>
      </c>
      <c r="Q280" s="15">
        <f t="shared" si="943"/>
        <v>0</v>
      </c>
      <c r="R280" s="22">
        <f t="shared" si="944"/>
        <v>950</v>
      </c>
      <c r="S280" s="22">
        <f t="shared" si="944"/>
        <v>0</v>
      </c>
      <c r="T280" s="15">
        <f>T281</f>
        <v>0</v>
      </c>
      <c r="U280" s="15">
        <f t="shared" si="946"/>
        <v>0</v>
      </c>
      <c r="V280" s="15">
        <f t="shared" si="946"/>
        <v>0</v>
      </c>
      <c r="W280" s="15">
        <f t="shared" si="946"/>
        <v>0</v>
      </c>
      <c r="X280" s="22">
        <f t="shared" si="946"/>
        <v>950</v>
      </c>
      <c r="Y280" s="22">
        <f t="shared" si="946"/>
        <v>0</v>
      </c>
      <c r="Z280" s="22">
        <f t="shared" si="946"/>
        <v>0</v>
      </c>
      <c r="AA280" s="22">
        <f t="shared" si="946"/>
        <v>0</v>
      </c>
      <c r="AB280" s="104">
        <f t="shared" si="923"/>
        <v>0</v>
      </c>
      <c r="AC280" s="104"/>
    </row>
    <row r="281" spans="1:29" ht="132">
      <c r="A281" s="55" t="s">
        <v>210</v>
      </c>
      <c r="B281" s="21" t="s">
        <v>53</v>
      </c>
      <c r="C281" s="21" t="s">
        <v>11</v>
      </c>
      <c r="D281" s="26" t="s">
        <v>291</v>
      </c>
      <c r="E281" s="21"/>
      <c r="F281" s="22">
        <f t="shared" si="939"/>
        <v>950</v>
      </c>
      <c r="G281" s="22">
        <f t="shared" si="939"/>
        <v>0</v>
      </c>
      <c r="H281" s="15">
        <f>H282</f>
        <v>0</v>
      </c>
      <c r="I281" s="15">
        <f t="shared" si="947"/>
        <v>0</v>
      </c>
      <c r="J281" s="15">
        <f t="shared" si="947"/>
        <v>0</v>
      </c>
      <c r="K281" s="15">
        <f t="shared" si="947"/>
        <v>0</v>
      </c>
      <c r="L281" s="22">
        <f t="shared" si="948"/>
        <v>950</v>
      </c>
      <c r="M281" s="22">
        <f t="shared" si="948"/>
        <v>0</v>
      </c>
      <c r="N281" s="15">
        <f>N282</f>
        <v>0</v>
      </c>
      <c r="O281" s="15">
        <f t="shared" si="941"/>
        <v>0</v>
      </c>
      <c r="P281" s="15">
        <f t="shared" si="942"/>
        <v>0</v>
      </c>
      <c r="Q281" s="15">
        <f t="shared" si="943"/>
        <v>0</v>
      </c>
      <c r="R281" s="22">
        <f t="shared" si="944"/>
        <v>950</v>
      </c>
      <c r="S281" s="22">
        <f t="shared" si="944"/>
        <v>0</v>
      </c>
      <c r="T281" s="15">
        <f>T282</f>
        <v>0</v>
      </c>
      <c r="U281" s="15">
        <f t="shared" si="946"/>
        <v>0</v>
      </c>
      <c r="V281" s="15">
        <f t="shared" si="946"/>
        <v>0</v>
      </c>
      <c r="W281" s="15">
        <f t="shared" si="946"/>
        <v>0</v>
      </c>
      <c r="X281" s="22">
        <f t="shared" si="946"/>
        <v>950</v>
      </c>
      <c r="Y281" s="22">
        <f t="shared" si="946"/>
        <v>0</v>
      </c>
      <c r="Z281" s="22">
        <f t="shared" si="946"/>
        <v>0</v>
      </c>
      <c r="AA281" s="22">
        <f t="shared" si="946"/>
        <v>0</v>
      </c>
      <c r="AB281" s="104">
        <f t="shared" si="923"/>
        <v>0</v>
      </c>
      <c r="AC281" s="104"/>
    </row>
    <row r="282" spans="1:29" ht="36.75" customHeight="1">
      <c r="A282" s="55" t="s">
        <v>83</v>
      </c>
      <c r="B282" s="21" t="s">
        <v>53</v>
      </c>
      <c r="C282" s="21" t="s">
        <v>11</v>
      </c>
      <c r="D282" s="26" t="s">
        <v>291</v>
      </c>
      <c r="E282" s="21" t="s">
        <v>84</v>
      </c>
      <c r="F282" s="22">
        <f t="shared" si="939"/>
        <v>950</v>
      </c>
      <c r="G282" s="22">
        <f t="shared" si="939"/>
        <v>0</v>
      </c>
      <c r="H282" s="15">
        <f>H283</f>
        <v>0</v>
      </c>
      <c r="I282" s="15">
        <f t="shared" si="947"/>
        <v>0</v>
      </c>
      <c r="J282" s="15">
        <f t="shared" si="947"/>
        <v>0</v>
      </c>
      <c r="K282" s="15">
        <f t="shared" si="947"/>
        <v>0</v>
      </c>
      <c r="L282" s="22">
        <f t="shared" si="948"/>
        <v>950</v>
      </c>
      <c r="M282" s="22">
        <f t="shared" si="948"/>
        <v>0</v>
      </c>
      <c r="N282" s="15">
        <f>N283</f>
        <v>0</v>
      </c>
      <c r="O282" s="15">
        <f t="shared" si="941"/>
        <v>0</v>
      </c>
      <c r="P282" s="15">
        <f t="shared" si="942"/>
        <v>0</v>
      </c>
      <c r="Q282" s="15">
        <f t="shared" si="943"/>
        <v>0</v>
      </c>
      <c r="R282" s="22">
        <f t="shared" si="944"/>
        <v>950</v>
      </c>
      <c r="S282" s="22">
        <f t="shared" si="944"/>
        <v>0</v>
      </c>
      <c r="T282" s="15">
        <f>T283</f>
        <v>0</v>
      </c>
      <c r="U282" s="15">
        <f t="shared" si="946"/>
        <v>0</v>
      </c>
      <c r="V282" s="15">
        <f t="shared" si="946"/>
        <v>0</v>
      </c>
      <c r="W282" s="15">
        <f t="shared" si="946"/>
        <v>0</v>
      </c>
      <c r="X282" s="22">
        <f t="shared" si="946"/>
        <v>950</v>
      </c>
      <c r="Y282" s="22">
        <f t="shared" si="946"/>
        <v>0</v>
      </c>
      <c r="Z282" s="22">
        <f t="shared" si="946"/>
        <v>0</v>
      </c>
      <c r="AA282" s="22">
        <f t="shared" si="946"/>
        <v>0</v>
      </c>
      <c r="AB282" s="104">
        <f t="shared" si="923"/>
        <v>0</v>
      </c>
      <c r="AC282" s="104"/>
    </row>
    <row r="283" spans="1:29" ht="49.5">
      <c r="A283" s="27" t="s">
        <v>190</v>
      </c>
      <c r="B283" s="21" t="s">
        <v>53</v>
      </c>
      <c r="C283" s="21" t="s">
        <v>11</v>
      </c>
      <c r="D283" s="26" t="s">
        <v>291</v>
      </c>
      <c r="E283" s="21" t="s">
        <v>180</v>
      </c>
      <c r="F283" s="22">
        <v>950</v>
      </c>
      <c r="G283" s="22"/>
      <c r="H283" s="15"/>
      <c r="I283" s="15"/>
      <c r="J283" s="15"/>
      <c r="K283" s="15"/>
      <c r="L283" s="22">
        <f>F283+H283+I283+J283+K283</f>
        <v>950</v>
      </c>
      <c r="M283" s="22">
        <f>G283+K283</f>
        <v>0</v>
      </c>
      <c r="N283" s="15"/>
      <c r="O283" s="15"/>
      <c r="P283" s="15"/>
      <c r="Q283" s="15"/>
      <c r="R283" s="22">
        <f>L283+N283+O283+P283+Q283</f>
        <v>950</v>
      </c>
      <c r="S283" s="22">
        <f>M283+Q283</f>
        <v>0</v>
      </c>
      <c r="T283" s="15"/>
      <c r="U283" s="15"/>
      <c r="V283" s="15"/>
      <c r="W283" s="15"/>
      <c r="X283" s="22">
        <f>R283+T283+U283+V283+W283</f>
        <v>950</v>
      </c>
      <c r="Y283" s="22">
        <f>S283+W283</f>
        <v>0</v>
      </c>
      <c r="Z283" s="22"/>
      <c r="AA283" s="22"/>
      <c r="AB283" s="104">
        <f t="shared" si="923"/>
        <v>0</v>
      </c>
      <c r="AC283" s="104"/>
    </row>
    <row r="284" spans="1:29" ht="16.5">
      <c r="A284" s="27"/>
      <c r="B284" s="21"/>
      <c r="C284" s="21"/>
      <c r="D284" s="26"/>
      <c r="E284" s="21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22"/>
      <c r="AA284" s="22"/>
      <c r="AB284" s="104"/>
      <c r="AC284" s="104"/>
    </row>
    <row r="285" spans="1:29" ht="56.25">
      <c r="A285" s="50" t="s">
        <v>9</v>
      </c>
      <c r="B285" s="19" t="s">
        <v>53</v>
      </c>
      <c r="C285" s="19" t="s">
        <v>10</v>
      </c>
      <c r="D285" s="26"/>
      <c r="E285" s="21"/>
      <c r="F285" s="20">
        <f t="shared" ref="F285:G285" si="949">F286+F291+F296</f>
        <v>54027</v>
      </c>
      <c r="G285" s="20">
        <f t="shared" si="949"/>
        <v>0</v>
      </c>
      <c r="H285" s="20">
        <f>H286+H291+H296</f>
        <v>0</v>
      </c>
      <c r="I285" s="20">
        <f t="shared" ref="I285:M285" si="950">I286+I291+I296</f>
        <v>0</v>
      </c>
      <c r="J285" s="20">
        <f t="shared" si="950"/>
        <v>0</v>
      </c>
      <c r="K285" s="20">
        <f t="shared" si="950"/>
        <v>0</v>
      </c>
      <c r="L285" s="20">
        <f t="shared" si="950"/>
        <v>54027</v>
      </c>
      <c r="M285" s="20">
        <f t="shared" si="950"/>
        <v>0</v>
      </c>
      <c r="N285" s="20">
        <f>N286+N291+N296</f>
        <v>0</v>
      </c>
      <c r="O285" s="20">
        <f t="shared" ref="O285" si="951">O286+O291+O296</f>
        <v>0</v>
      </c>
      <c r="P285" s="20">
        <f t="shared" ref="P285" si="952">P286+P291+P296</f>
        <v>0</v>
      </c>
      <c r="Q285" s="20">
        <f t="shared" ref="Q285" si="953">Q286+Q291+Q296</f>
        <v>0</v>
      </c>
      <c r="R285" s="20">
        <f t="shared" ref="R285" si="954">R286+R291+R296</f>
        <v>54027</v>
      </c>
      <c r="S285" s="20">
        <f t="shared" ref="S285" si="955">S286+S291+S296</f>
        <v>0</v>
      </c>
      <c r="T285" s="20">
        <f>T286+T291+T296+T313</f>
        <v>0</v>
      </c>
      <c r="U285" s="20">
        <f t="shared" ref="U285:X285" si="956">U286+U291+U296+U313</f>
        <v>0</v>
      </c>
      <c r="V285" s="20">
        <f t="shared" si="956"/>
        <v>0</v>
      </c>
      <c r="W285" s="20">
        <f t="shared" si="956"/>
        <v>1118</v>
      </c>
      <c r="X285" s="20">
        <f t="shared" si="956"/>
        <v>55145</v>
      </c>
      <c r="Y285" s="20">
        <f t="shared" ref="Y285:AA285" si="957">Y286+Y291+Y296+Y313</f>
        <v>1118</v>
      </c>
      <c r="Z285" s="20">
        <f t="shared" si="957"/>
        <v>9976</v>
      </c>
      <c r="AA285" s="20">
        <f t="shared" si="957"/>
        <v>0</v>
      </c>
      <c r="AB285" s="105">
        <f t="shared" si="923"/>
        <v>18.090488711578566</v>
      </c>
      <c r="AC285" s="105">
        <f t="shared" ref="AC285:AC329" si="958">AA285/Y285*100</f>
        <v>0</v>
      </c>
    </row>
    <row r="286" spans="1:29" ht="49.5">
      <c r="A286" s="27" t="s">
        <v>672</v>
      </c>
      <c r="B286" s="21" t="s">
        <v>53</v>
      </c>
      <c r="C286" s="21" t="s">
        <v>10</v>
      </c>
      <c r="D286" s="26" t="s">
        <v>431</v>
      </c>
      <c r="E286" s="21"/>
      <c r="F286" s="22">
        <f t="shared" ref="F286:G289" si="959">F287</f>
        <v>242</v>
      </c>
      <c r="G286" s="22">
        <f t="shared" si="959"/>
        <v>0</v>
      </c>
      <c r="H286" s="15">
        <f>H287</f>
        <v>0</v>
      </c>
      <c r="I286" s="15">
        <f t="shared" ref="I286:M289" si="960">I287</f>
        <v>0</v>
      </c>
      <c r="J286" s="15">
        <f t="shared" si="960"/>
        <v>0</v>
      </c>
      <c r="K286" s="15">
        <f t="shared" si="960"/>
        <v>0</v>
      </c>
      <c r="L286" s="22">
        <f t="shared" si="960"/>
        <v>242</v>
      </c>
      <c r="M286" s="22">
        <f t="shared" si="960"/>
        <v>0</v>
      </c>
      <c r="N286" s="15">
        <f>N287</f>
        <v>0</v>
      </c>
      <c r="O286" s="15">
        <f t="shared" ref="O286:O289" si="961">O287</f>
        <v>0</v>
      </c>
      <c r="P286" s="15">
        <f t="shared" ref="P286:P289" si="962">P287</f>
        <v>0</v>
      </c>
      <c r="Q286" s="15">
        <f t="shared" ref="Q286:Q289" si="963">Q287</f>
        <v>0</v>
      </c>
      <c r="R286" s="22">
        <f t="shared" ref="R286:R289" si="964">R287</f>
        <v>242</v>
      </c>
      <c r="S286" s="22">
        <f t="shared" ref="S286:S289" si="965">S287</f>
        <v>0</v>
      </c>
      <c r="T286" s="15">
        <f>T287</f>
        <v>0</v>
      </c>
      <c r="U286" s="15">
        <f t="shared" ref="U286:AA289" si="966">U287</f>
        <v>0</v>
      </c>
      <c r="V286" s="15">
        <f t="shared" si="966"/>
        <v>0</v>
      </c>
      <c r="W286" s="15">
        <f t="shared" si="966"/>
        <v>0</v>
      </c>
      <c r="X286" s="22">
        <f t="shared" si="966"/>
        <v>242</v>
      </c>
      <c r="Y286" s="22">
        <f t="shared" si="966"/>
        <v>0</v>
      </c>
      <c r="Z286" s="22">
        <f t="shared" si="966"/>
        <v>0</v>
      </c>
      <c r="AA286" s="22">
        <f t="shared" si="966"/>
        <v>0</v>
      </c>
      <c r="AB286" s="104">
        <f t="shared" si="923"/>
        <v>0</v>
      </c>
      <c r="AC286" s="104"/>
    </row>
    <row r="287" spans="1:29" ht="23.25" customHeight="1">
      <c r="A287" s="27" t="s">
        <v>78</v>
      </c>
      <c r="B287" s="21" t="s">
        <v>53</v>
      </c>
      <c r="C287" s="21" t="s">
        <v>10</v>
      </c>
      <c r="D287" s="26" t="s">
        <v>432</v>
      </c>
      <c r="E287" s="21"/>
      <c r="F287" s="22">
        <f t="shared" si="959"/>
        <v>242</v>
      </c>
      <c r="G287" s="22">
        <f t="shared" si="959"/>
        <v>0</v>
      </c>
      <c r="H287" s="15">
        <f>H288</f>
        <v>0</v>
      </c>
      <c r="I287" s="15">
        <f t="shared" si="960"/>
        <v>0</v>
      </c>
      <c r="J287" s="15">
        <f t="shared" si="960"/>
        <v>0</v>
      </c>
      <c r="K287" s="15">
        <f t="shared" si="960"/>
        <v>0</v>
      </c>
      <c r="L287" s="22">
        <f t="shared" si="960"/>
        <v>242</v>
      </c>
      <c r="M287" s="22">
        <f t="shared" si="960"/>
        <v>0</v>
      </c>
      <c r="N287" s="15">
        <f>N288</f>
        <v>0</v>
      </c>
      <c r="O287" s="15">
        <f t="shared" si="961"/>
        <v>0</v>
      </c>
      <c r="P287" s="15">
        <f t="shared" si="962"/>
        <v>0</v>
      </c>
      <c r="Q287" s="15">
        <f t="shared" si="963"/>
        <v>0</v>
      </c>
      <c r="R287" s="22">
        <f t="shared" si="964"/>
        <v>242</v>
      </c>
      <c r="S287" s="22">
        <f t="shared" si="965"/>
        <v>0</v>
      </c>
      <c r="T287" s="15">
        <f>T288</f>
        <v>0</v>
      </c>
      <c r="U287" s="15">
        <f t="shared" si="966"/>
        <v>0</v>
      </c>
      <c r="V287" s="15">
        <f t="shared" si="966"/>
        <v>0</v>
      </c>
      <c r="W287" s="15">
        <f t="shared" si="966"/>
        <v>0</v>
      </c>
      <c r="X287" s="22">
        <f t="shared" si="966"/>
        <v>242</v>
      </c>
      <c r="Y287" s="22">
        <f t="shared" si="966"/>
        <v>0</v>
      </c>
      <c r="Z287" s="22">
        <f t="shared" si="966"/>
        <v>0</v>
      </c>
      <c r="AA287" s="22">
        <f t="shared" si="966"/>
        <v>0</v>
      </c>
      <c r="AB287" s="104">
        <f t="shared" si="923"/>
        <v>0</v>
      </c>
      <c r="AC287" s="104"/>
    </row>
    <row r="288" spans="1:29" ht="49.5">
      <c r="A288" s="27" t="s">
        <v>297</v>
      </c>
      <c r="B288" s="21" t="s">
        <v>53</v>
      </c>
      <c r="C288" s="21" t="s">
        <v>10</v>
      </c>
      <c r="D288" s="26" t="s">
        <v>433</v>
      </c>
      <c r="E288" s="21"/>
      <c r="F288" s="22">
        <f t="shared" si="959"/>
        <v>242</v>
      </c>
      <c r="G288" s="22">
        <f t="shared" si="959"/>
        <v>0</v>
      </c>
      <c r="H288" s="15">
        <f>H289</f>
        <v>0</v>
      </c>
      <c r="I288" s="15">
        <f t="shared" si="960"/>
        <v>0</v>
      </c>
      <c r="J288" s="15">
        <f t="shared" si="960"/>
        <v>0</v>
      </c>
      <c r="K288" s="15">
        <f t="shared" si="960"/>
        <v>0</v>
      </c>
      <c r="L288" s="22">
        <f t="shared" si="960"/>
        <v>242</v>
      </c>
      <c r="M288" s="22">
        <f t="shared" si="960"/>
        <v>0</v>
      </c>
      <c r="N288" s="15">
        <f>N289</f>
        <v>0</v>
      </c>
      <c r="O288" s="15">
        <f t="shared" si="961"/>
        <v>0</v>
      </c>
      <c r="P288" s="15">
        <f t="shared" si="962"/>
        <v>0</v>
      </c>
      <c r="Q288" s="15">
        <f t="shared" si="963"/>
        <v>0</v>
      </c>
      <c r="R288" s="22">
        <f t="shared" si="964"/>
        <v>242</v>
      </c>
      <c r="S288" s="22">
        <f t="shared" si="965"/>
        <v>0</v>
      </c>
      <c r="T288" s="15">
        <f>T289</f>
        <v>0</v>
      </c>
      <c r="U288" s="15">
        <f t="shared" si="966"/>
        <v>0</v>
      </c>
      <c r="V288" s="15">
        <f t="shared" si="966"/>
        <v>0</v>
      </c>
      <c r="W288" s="15">
        <f t="shared" si="966"/>
        <v>0</v>
      </c>
      <c r="X288" s="22">
        <f t="shared" si="966"/>
        <v>242</v>
      </c>
      <c r="Y288" s="22">
        <f t="shared" si="966"/>
        <v>0</v>
      </c>
      <c r="Z288" s="22">
        <f t="shared" si="966"/>
        <v>0</v>
      </c>
      <c r="AA288" s="22">
        <f t="shared" si="966"/>
        <v>0</v>
      </c>
      <c r="AB288" s="104">
        <f t="shared" si="923"/>
        <v>0</v>
      </c>
      <c r="AC288" s="104"/>
    </row>
    <row r="289" spans="1:29" ht="33">
      <c r="A289" s="27" t="s">
        <v>424</v>
      </c>
      <c r="B289" s="21" t="s">
        <v>53</v>
      </c>
      <c r="C289" s="21" t="s">
        <v>10</v>
      </c>
      <c r="D289" s="26" t="s">
        <v>433</v>
      </c>
      <c r="E289" s="21" t="s">
        <v>80</v>
      </c>
      <c r="F289" s="22">
        <f t="shared" si="959"/>
        <v>242</v>
      </c>
      <c r="G289" s="22">
        <f t="shared" si="959"/>
        <v>0</v>
      </c>
      <c r="H289" s="15">
        <f>H290</f>
        <v>0</v>
      </c>
      <c r="I289" s="15">
        <f t="shared" si="960"/>
        <v>0</v>
      </c>
      <c r="J289" s="15">
        <f t="shared" si="960"/>
        <v>0</v>
      </c>
      <c r="K289" s="15">
        <f t="shared" si="960"/>
        <v>0</v>
      </c>
      <c r="L289" s="22">
        <f t="shared" si="960"/>
        <v>242</v>
      </c>
      <c r="M289" s="22">
        <f t="shared" si="960"/>
        <v>0</v>
      </c>
      <c r="N289" s="15">
        <f>N290</f>
        <v>0</v>
      </c>
      <c r="O289" s="15">
        <f t="shared" si="961"/>
        <v>0</v>
      </c>
      <c r="P289" s="15">
        <f t="shared" si="962"/>
        <v>0</v>
      </c>
      <c r="Q289" s="15">
        <f t="shared" si="963"/>
        <v>0</v>
      </c>
      <c r="R289" s="22">
        <f t="shared" si="964"/>
        <v>242</v>
      </c>
      <c r="S289" s="22">
        <f t="shared" si="965"/>
        <v>0</v>
      </c>
      <c r="T289" s="15">
        <f>T290</f>
        <v>0</v>
      </c>
      <c r="U289" s="15">
        <f t="shared" si="966"/>
        <v>0</v>
      </c>
      <c r="V289" s="15">
        <f t="shared" si="966"/>
        <v>0</v>
      </c>
      <c r="W289" s="15">
        <f t="shared" si="966"/>
        <v>0</v>
      </c>
      <c r="X289" s="22">
        <f t="shared" si="966"/>
        <v>242</v>
      </c>
      <c r="Y289" s="22">
        <f t="shared" si="966"/>
        <v>0</v>
      </c>
      <c r="Z289" s="22">
        <f t="shared" si="966"/>
        <v>0</v>
      </c>
      <c r="AA289" s="22">
        <f t="shared" si="966"/>
        <v>0</v>
      </c>
      <c r="AB289" s="104">
        <f t="shared" si="923"/>
        <v>0</v>
      </c>
      <c r="AC289" s="104"/>
    </row>
    <row r="290" spans="1:29" ht="36" customHeight="1">
      <c r="A290" s="27" t="s">
        <v>167</v>
      </c>
      <c r="B290" s="21" t="s">
        <v>53</v>
      </c>
      <c r="C290" s="21" t="s">
        <v>10</v>
      </c>
      <c r="D290" s="26" t="s">
        <v>433</v>
      </c>
      <c r="E290" s="21" t="s">
        <v>166</v>
      </c>
      <c r="F290" s="22">
        <v>242</v>
      </c>
      <c r="G290" s="22"/>
      <c r="H290" s="15"/>
      <c r="I290" s="15"/>
      <c r="J290" s="15"/>
      <c r="K290" s="15"/>
      <c r="L290" s="22">
        <f>F290+H290+I290+J290+K290</f>
        <v>242</v>
      </c>
      <c r="M290" s="22">
        <f>G290+K290</f>
        <v>0</v>
      </c>
      <c r="N290" s="15"/>
      <c r="O290" s="15"/>
      <c r="P290" s="15"/>
      <c r="Q290" s="15"/>
      <c r="R290" s="22">
        <f>L290+N290+O290+P290+Q290</f>
        <v>242</v>
      </c>
      <c r="S290" s="22">
        <f>M290+Q290</f>
        <v>0</v>
      </c>
      <c r="T290" s="15"/>
      <c r="U290" s="15"/>
      <c r="V290" s="15"/>
      <c r="W290" s="15"/>
      <c r="X290" s="22">
        <f>R290+T290+U290+V290+W290</f>
        <v>242</v>
      </c>
      <c r="Y290" s="22">
        <f>S290+W290</f>
        <v>0</v>
      </c>
      <c r="Z290" s="22"/>
      <c r="AA290" s="22"/>
      <c r="AB290" s="104">
        <f t="shared" si="923"/>
        <v>0</v>
      </c>
      <c r="AC290" s="104"/>
    </row>
    <row r="291" spans="1:29" ht="99">
      <c r="A291" s="27" t="s">
        <v>202</v>
      </c>
      <c r="B291" s="21" t="s">
        <v>53</v>
      </c>
      <c r="C291" s="21" t="s">
        <v>10</v>
      </c>
      <c r="D291" s="26" t="s">
        <v>286</v>
      </c>
      <c r="E291" s="21"/>
      <c r="F291" s="22">
        <f t="shared" ref="F291:G294" si="967">F292</f>
        <v>25</v>
      </c>
      <c r="G291" s="22">
        <f t="shared" si="967"/>
        <v>0</v>
      </c>
      <c r="H291" s="15">
        <f>H292</f>
        <v>0</v>
      </c>
      <c r="I291" s="15">
        <f t="shared" ref="I291:M294" si="968">I292</f>
        <v>0</v>
      </c>
      <c r="J291" s="15">
        <f t="shared" si="968"/>
        <v>0</v>
      </c>
      <c r="K291" s="15">
        <f t="shared" si="968"/>
        <v>0</v>
      </c>
      <c r="L291" s="22">
        <f t="shared" si="968"/>
        <v>25</v>
      </c>
      <c r="M291" s="22">
        <f t="shared" si="968"/>
        <v>0</v>
      </c>
      <c r="N291" s="15">
        <f>N292</f>
        <v>0</v>
      </c>
      <c r="O291" s="15">
        <f t="shared" ref="O291:O294" si="969">O292</f>
        <v>0</v>
      </c>
      <c r="P291" s="15">
        <f t="shared" ref="P291:P294" si="970">P292</f>
        <v>0</v>
      </c>
      <c r="Q291" s="15">
        <f t="shared" ref="Q291:Q294" si="971">Q292</f>
        <v>0</v>
      </c>
      <c r="R291" s="22">
        <f t="shared" ref="R291:R294" si="972">R292</f>
        <v>25</v>
      </c>
      <c r="S291" s="22">
        <f t="shared" ref="S291:S294" si="973">S292</f>
        <v>0</v>
      </c>
      <c r="T291" s="15">
        <f>T292</f>
        <v>0</v>
      </c>
      <c r="U291" s="15">
        <f t="shared" ref="U291:AA294" si="974">U292</f>
        <v>0</v>
      </c>
      <c r="V291" s="15">
        <f t="shared" si="974"/>
        <v>0</v>
      </c>
      <c r="W291" s="15">
        <f t="shared" si="974"/>
        <v>0</v>
      </c>
      <c r="X291" s="22">
        <f t="shared" si="974"/>
        <v>25</v>
      </c>
      <c r="Y291" s="22">
        <f t="shared" si="974"/>
        <v>0</v>
      </c>
      <c r="Z291" s="22">
        <f t="shared" si="974"/>
        <v>0</v>
      </c>
      <c r="AA291" s="22">
        <f t="shared" si="974"/>
        <v>0</v>
      </c>
      <c r="AB291" s="104">
        <f t="shared" si="923"/>
        <v>0</v>
      </c>
      <c r="AC291" s="104"/>
    </row>
    <row r="292" spans="1:29" ht="21.75" customHeight="1">
      <c r="A292" s="27" t="s">
        <v>78</v>
      </c>
      <c r="B292" s="21" t="s">
        <v>53</v>
      </c>
      <c r="C292" s="21" t="s">
        <v>10</v>
      </c>
      <c r="D292" s="26" t="s">
        <v>287</v>
      </c>
      <c r="E292" s="21"/>
      <c r="F292" s="22">
        <f t="shared" si="967"/>
        <v>25</v>
      </c>
      <c r="G292" s="22">
        <f t="shared" si="967"/>
        <v>0</v>
      </c>
      <c r="H292" s="15">
        <f>H293</f>
        <v>0</v>
      </c>
      <c r="I292" s="15">
        <f t="shared" si="968"/>
        <v>0</v>
      </c>
      <c r="J292" s="15">
        <f t="shared" si="968"/>
        <v>0</v>
      </c>
      <c r="K292" s="15">
        <f t="shared" si="968"/>
        <v>0</v>
      </c>
      <c r="L292" s="22">
        <f t="shared" si="968"/>
        <v>25</v>
      </c>
      <c r="M292" s="22">
        <f t="shared" si="968"/>
        <v>0</v>
      </c>
      <c r="N292" s="15">
        <f>N293</f>
        <v>0</v>
      </c>
      <c r="O292" s="15">
        <f t="shared" si="969"/>
        <v>0</v>
      </c>
      <c r="P292" s="15">
        <f t="shared" si="970"/>
        <v>0</v>
      </c>
      <c r="Q292" s="15">
        <f t="shared" si="971"/>
        <v>0</v>
      </c>
      <c r="R292" s="22">
        <f t="shared" si="972"/>
        <v>25</v>
      </c>
      <c r="S292" s="22">
        <f t="shared" si="973"/>
        <v>0</v>
      </c>
      <c r="T292" s="15">
        <f>T293</f>
        <v>0</v>
      </c>
      <c r="U292" s="15">
        <f t="shared" si="974"/>
        <v>0</v>
      </c>
      <c r="V292" s="15">
        <f t="shared" si="974"/>
        <v>0</v>
      </c>
      <c r="W292" s="15">
        <f t="shared" si="974"/>
        <v>0</v>
      </c>
      <c r="X292" s="22">
        <f t="shared" si="974"/>
        <v>25</v>
      </c>
      <c r="Y292" s="22">
        <f t="shared" si="974"/>
        <v>0</v>
      </c>
      <c r="Z292" s="22">
        <f t="shared" si="974"/>
        <v>0</v>
      </c>
      <c r="AA292" s="22">
        <f t="shared" si="974"/>
        <v>0</v>
      </c>
      <c r="AB292" s="104">
        <f t="shared" si="923"/>
        <v>0</v>
      </c>
      <c r="AC292" s="104"/>
    </row>
    <row r="293" spans="1:29" ht="49.5">
      <c r="A293" s="27" t="s">
        <v>201</v>
      </c>
      <c r="B293" s="21" t="s">
        <v>53</v>
      </c>
      <c r="C293" s="21" t="s">
        <v>10</v>
      </c>
      <c r="D293" s="26" t="s">
        <v>454</v>
      </c>
      <c r="E293" s="21"/>
      <c r="F293" s="22">
        <f t="shared" si="967"/>
        <v>25</v>
      </c>
      <c r="G293" s="22">
        <f t="shared" si="967"/>
        <v>0</v>
      </c>
      <c r="H293" s="15">
        <f>H294</f>
        <v>0</v>
      </c>
      <c r="I293" s="15">
        <f t="shared" si="968"/>
        <v>0</v>
      </c>
      <c r="J293" s="15">
        <f t="shared" si="968"/>
        <v>0</v>
      </c>
      <c r="K293" s="15">
        <f t="shared" si="968"/>
        <v>0</v>
      </c>
      <c r="L293" s="22">
        <f t="shared" si="968"/>
        <v>25</v>
      </c>
      <c r="M293" s="22">
        <f t="shared" si="968"/>
        <v>0</v>
      </c>
      <c r="N293" s="15">
        <f>N294</f>
        <v>0</v>
      </c>
      <c r="O293" s="15">
        <f t="shared" si="969"/>
        <v>0</v>
      </c>
      <c r="P293" s="15">
        <f t="shared" si="970"/>
        <v>0</v>
      </c>
      <c r="Q293" s="15">
        <f t="shared" si="971"/>
        <v>0</v>
      </c>
      <c r="R293" s="22">
        <f t="shared" si="972"/>
        <v>25</v>
      </c>
      <c r="S293" s="22">
        <f t="shared" si="973"/>
        <v>0</v>
      </c>
      <c r="T293" s="15">
        <f>T294</f>
        <v>0</v>
      </c>
      <c r="U293" s="15">
        <f t="shared" si="974"/>
        <v>0</v>
      </c>
      <c r="V293" s="15">
        <f t="shared" si="974"/>
        <v>0</v>
      </c>
      <c r="W293" s="15">
        <f t="shared" si="974"/>
        <v>0</v>
      </c>
      <c r="X293" s="22">
        <f t="shared" si="974"/>
        <v>25</v>
      </c>
      <c r="Y293" s="22">
        <f t="shared" si="974"/>
        <v>0</v>
      </c>
      <c r="Z293" s="22">
        <f t="shared" si="974"/>
        <v>0</v>
      </c>
      <c r="AA293" s="22">
        <f t="shared" si="974"/>
        <v>0</v>
      </c>
      <c r="AB293" s="104">
        <f t="shared" si="923"/>
        <v>0</v>
      </c>
      <c r="AC293" s="104"/>
    </row>
    <row r="294" spans="1:29" ht="33">
      <c r="A294" s="27" t="s">
        <v>424</v>
      </c>
      <c r="B294" s="21" t="s">
        <v>53</v>
      </c>
      <c r="C294" s="21" t="s">
        <v>10</v>
      </c>
      <c r="D294" s="26" t="s">
        <v>454</v>
      </c>
      <c r="E294" s="21" t="s">
        <v>80</v>
      </c>
      <c r="F294" s="22">
        <f t="shared" si="967"/>
        <v>25</v>
      </c>
      <c r="G294" s="22">
        <f t="shared" si="967"/>
        <v>0</v>
      </c>
      <c r="H294" s="15">
        <f>H295</f>
        <v>0</v>
      </c>
      <c r="I294" s="15">
        <f t="shared" si="968"/>
        <v>0</v>
      </c>
      <c r="J294" s="15">
        <f t="shared" si="968"/>
        <v>0</v>
      </c>
      <c r="K294" s="15">
        <f t="shared" si="968"/>
        <v>0</v>
      </c>
      <c r="L294" s="22">
        <f t="shared" si="968"/>
        <v>25</v>
      </c>
      <c r="M294" s="22">
        <f t="shared" si="968"/>
        <v>0</v>
      </c>
      <c r="N294" s="15">
        <f>N295</f>
        <v>0</v>
      </c>
      <c r="O294" s="15">
        <f t="shared" si="969"/>
        <v>0</v>
      </c>
      <c r="P294" s="15">
        <f t="shared" si="970"/>
        <v>0</v>
      </c>
      <c r="Q294" s="15">
        <f t="shared" si="971"/>
        <v>0</v>
      </c>
      <c r="R294" s="22">
        <f t="shared" si="972"/>
        <v>25</v>
      </c>
      <c r="S294" s="22">
        <f t="shared" si="973"/>
        <v>0</v>
      </c>
      <c r="T294" s="15">
        <f>T295</f>
        <v>0</v>
      </c>
      <c r="U294" s="15">
        <f t="shared" si="974"/>
        <v>0</v>
      </c>
      <c r="V294" s="15">
        <f t="shared" si="974"/>
        <v>0</v>
      </c>
      <c r="W294" s="15">
        <f t="shared" si="974"/>
        <v>0</v>
      </c>
      <c r="X294" s="22">
        <f t="shared" si="974"/>
        <v>25</v>
      </c>
      <c r="Y294" s="22">
        <f t="shared" si="974"/>
        <v>0</v>
      </c>
      <c r="Z294" s="22">
        <f t="shared" si="974"/>
        <v>0</v>
      </c>
      <c r="AA294" s="22">
        <f t="shared" si="974"/>
        <v>0</v>
      </c>
      <c r="AB294" s="104">
        <f t="shared" si="923"/>
        <v>0</v>
      </c>
      <c r="AC294" s="104"/>
    </row>
    <row r="295" spans="1:29" ht="37.5" customHeight="1">
      <c r="A295" s="55" t="s">
        <v>167</v>
      </c>
      <c r="B295" s="21" t="s">
        <v>53</v>
      </c>
      <c r="C295" s="21" t="s">
        <v>10</v>
      </c>
      <c r="D295" s="26" t="s">
        <v>454</v>
      </c>
      <c r="E295" s="21" t="s">
        <v>166</v>
      </c>
      <c r="F295" s="22">
        <v>25</v>
      </c>
      <c r="G295" s="22"/>
      <c r="H295" s="15"/>
      <c r="I295" s="15"/>
      <c r="J295" s="15"/>
      <c r="K295" s="15"/>
      <c r="L295" s="22">
        <f>F295+H295+I295+J295+K295</f>
        <v>25</v>
      </c>
      <c r="M295" s="22">
        <f>G295+K295</f>
        <v>0</v>
      </c>
      <c r="N295" s="15"/>
      <c r="O295" s="15"/>
      <c r="P295" s="15"/>
      <c r="Q295" s="15"/>
      <c r="R295" s="22">
        <f>L295+N295+O295+P295+Q295</f>
        <v>25</v>
      </c>
      <c r="S295" s="22">
        <f>M295+Q295</f>
        <v>0</v>
      </c>
      <c r="T295" s="15"/>
      <c r="U295" s="15"/>
      <c r="V295" s="15"/>
      <c r="W295" s="15"/>
      <c r="X295" s="22">
        <f>R295+T295+U295+V295+W295</f>
        <v>25</v>
      </c>
      <c r="Y295" s="22">
        <f>S295+W295</f>
        <v>0</v>
      </c>
      <c r="Z295" s="22"/>
      <c r="AA295" s="22"/>
      <c r="AB295" s="104">
        <f t="shared" si="923"/>
        <v>0</v>
      </c>
      <c r="AC295" s="104"/>
    </row>
    <row r="296" spans="1:29" ht="66">
      <c r="A296" s="55" t="s">
        <v>455</v>
      </c>
      <c r="B296" s="21" t="s">
        <v>53</v>
      </c>
      <c r="C296" s="21" t="s">
        <v>10</v>
      </c>
      <c r="D296" s="26" t="s">
        <v>292</v>
      </c>
      <c r="E296" s="21"/>
      <c r="F296" s="22">
        <f>F297+F301</f>
        <v>53760</v>
      </c>
      <c r="G296" s="22">
        <f>G297+G301</f>
        <v>0</v>
      </c>
      <c r="H296" s="15">
        <f>H297+H301</f>
        <v>0</v>
      </c>
      <c r="I296" s="15">
        <f t="shared" ref="I296:M296" si="975">I297+I301</f>
        <v>0</v>
      </c>
      <c r="J296" s="15">
        <f t="shared" si="975"/>
        <v>0</v>
      </c>
      <c r="K296" s="15">
        <f t="shared" si="975"/>
        <v>0</v>
      </c>
      <c r="L296" s="22">
        <f t="shared" si="975"/>
        <v>53760</v>
      </c>
      <c r="M296" s="22">
        <f t="shared" si="975"/>
        <v>0</v>
      </c>
      <c r="N296" s="15">
        <f>N297+N301</f>
        <v>0</v>
      </c>
      <c r="O296" s="15">
        <f t="shared" ref="O296" si="976">O297+O301</f>
        <v>0</v>
      </c>
      <c r="P296" s="15">
        <f t="shared" ref="P296" si="977">P297+P301</f>
        <v>0</v>
      </c>
      <c r="Q296" s="15">
        <f t="shared" ref="Q296" si="978">Q297+Q301</f>
        <v>0</v>
      </c>
      <c r="R296" s="22">
        <f t="shared" ref="R296" si="979">R297+R301</f>
        <v>53760</v>
      </c>
      <c r="S296" s="22">
        <f t="shared" ref="S296" si="980">S297+S301</f>
        <v>0</v>
      </c>
      <c r="T296" s="15">
        <f>T297+T301+T310</f>
        <v>0</v>
      </c>
      <c r="U296" s="64">
        <f t="shared" ref="U296:Y296" si="981">U297+U301+U310</f>
        <v>-5</v>
      </c>
      <c r="V296" s="15">
        <f t="shared" si="981"/>
        <v>0</v>
      </c>
      <c r="W296" s="22">
        <f t="shared" si="981"/>
        <v>1118</v>
      </c>
      <c r="X296" s="22">
        <f t="shared" si="981"/>
        <v>54873</v>
      </c>
      <c r="Y296" s="22">
        <f t="shared" si="981"/>
        <v>1118</v>
      </c>
      <c r="Z296" s="22">
        <f t="shared" ref="Z296:AA296" si="982">Z297+Z301+Z310</f>
        <v>9975</v>
      </c>
      <c r="AA296" s="22">
        <f t="shared" si="982"/>
        <v>0</v>
      </c>
      <c r="AB296" s="104">
        <f t="shared" si="923"/>
        <v>18.178339073861462</v>
      </c>
      <c r="AC296" s="104">
        <f t="shared" si="958"/>
        <v>0</v>
      </c>
    </row>
    <row r="297" spans="1:29" ht="16.5">
      <c r="A297" s="27" t="s">
        <v>203</v>
      </c>
      <c r="B297" s="21" t="s">
        <v>53</v>
      </c>
      <c r="C297" s="21" t="s">
        <v>10</v>
      </c>
      <c r="D297" s="26" t="s">
        <v>293</v>
      </c>
      <c r="E297" s="21"/>
      <c r="F297" s="22">
        <f t="shared" ref="F297:G299" si="983">F298</f>
        <v>2402</v>
      </c>
      <c r="G297" s="22">
        <f t="shared" si="983"/>
        <v>0</v>
      </c>
      <c r="H297" s="15">
        <f>H298</f>
        <v>0</v>
      </c>
      <c r="I297" s="15">
        <f t="shared" ref="I297:M299" si="984">I298</f>
        <v>0</v>
      </c>
      <c r="J297" s="15">
        <f t="shared" si="984"/>
        <v>0</v>
      </c>
      <c r="K297" s="15">
        <f t="shared" si="984"/>
        <v>0</v>
      </c>
      <c r="L297" s="22">
        <f t="shared" si="984"/>
        <v>2402</v>
      </c>
      <c r="M297" s="22">
        <f t="shared" si="984"/>
        <v>0</v>
      </c>
      <c r="N297" s="15">
        <f>N298</f>
        <v>0</v>
      </c>
      <c r="O297" s="15">
        <f t="shared" ref="O297:O299" si="985">O298</f>
        <v>0</v>
      </c>
      <c r="P297" s="15">
        <f t="shared" ref="P297:P299" si="986">P298</f>
        <v>0</v>
      </c>
      <c r="Q297" s="15">
        <f t="shared" ref="Q297:Q299" si="987">Q298</f>
        <v>0</v>
      </c>
      <c r="R297" s="22">
        <f t="shared" ref="R297:R299" si="988">R298</f>
        <v>2402</v>
      </c>
      <c r="S297" s="22">
        <f t="shared" ref="S297:S299" si="989">S298</f>
        <v>0</v>
      </c>
      <c r="T297" s="15">
        <f>T298</f>
        <v>0</v>
      </c>
      <c r="U297" s="64">
        <f t="shared" ref="U297:AA299" si="990">U298</f>
        <v>-11</v>
      </c>
      <c r="V297" s="15">
        <f t="shared" si="990"/>
        <v>0</v>
      </c>
      <c r="W297" s="15">
        <f t="shared" si="990"/>
        <v>0</v>
      </c>
      <c r="X297" s="22">
        <f t="shared" si="990"/>
        <v>2391</v>
      </c>
      <c r="Y297" s="22">
        <f t="shared" si="990"/>
        <v>0</v>
      </c>
      <c r="Z297" s="22">
        <f t="shared" si="990"/>
        <v>0</v>
      </c>
      <c r="AA297" s="22">
        <f t="shared" si="990"/>
        <v>0</v>
      </c>
      <c r="AB297" s="104">
        <f t="shared" si="923"/>
        <v>0</v>
      </c>
      <c r="AC297" s="104"/>
    </row>
    <row r="298" spans="1:29" ht="82.5">
      <c r="A298" s="27" t="s">
        <v>216</v>
      </c>
      <c r="B298" s="21" t="s">
        <v>53</v>
      </c>
      <c r="C298" s="21" t="s">
        <v>10</v>
      </c>
      <c r="D298" s="26" t="s">
        <v>294</v>
      </c>
      <c r="E298" s="21"/>
      <c r="F298" s="22">
        <f t="shared" si="983"/>
        <v>2402</v>
      </c>
      <c r="G298" s="22">
        <f t="shared" si="983"/>
        <v>0</v>
      </c>
      <c r="H298" s="15">
        <f>H299</f>
        <v>0</v>
      </c>
      <c r="I298" s="15">
        <f t="shared" si="984"/>
        <v>0</v>
      </c>
      <c r="J298" s="15">
        <f t="shared" si="984"/>
        <v>0</v>
      </c>
      <c r="K298" s="15">
        <f t="shared" si="984"/>
        <v>0</v>
      </c>
      <c r="L298" s="22">
        <f t="shared" si="984"/>
        <v>2402</v>
      </c>
      <c r="M298" s="22">
        <f t="shared" si="984"/>
        <v>0</v>
      </c>
      <c r="N298" s="15">
        <f>N299</f>
        <v>0</v>
      </c>
      <c r="O298" s="15">
        <f t="shared" si="985"/>
        <v>0</v>
      </c>
      <c r="P298" s="15">
        <f t="shared" si="986"/>
        <v>0</v>
      </c>
      <c r="Q298" s="15">
        <f t="shared" si="987"/>
        <v>0</v>
      </c>
      <c r="R298" s="22">
        <f t="shared" si="988"/>
        <v>2402</v>
      </c>
      <c r="S298" s="22">
        <f t="shared" si="989"/>
        <v>0</v>
      </c>
      <c r="T298" s="15">
        <f>T299</f>
        <v>0</v>
      </c>
      <c r="U298" s="64">
        <f t="shared" si="990"/>
        <v>-11</v>
      </c>
      <c r="V298" s="15">
        <f t="shared" si="990"/>
        <v>0</v>
      </c>
      <c r="W298" s="15">
        <f t="shared" si="990"/>
        <v>0</v>
      </c>
      <c r="X298" s="22">
        <f t="shared" si="990"/>
        <v>2391</v>
      </c>
      <c r="Y298" s="22">
        <f t="shared" si="990"/>
        <v>0</v>
      </c>
      <c r="Z298" s="22">
        <f t="shared" si="990"/>
        <v>0</v>
      </c>
      <c r="AA298" s="22">
        <f t="shared" si="990"/>
        <v>0</v>
      </c>
      <c r="AB298" s="104">
        <f t="shared" si="923"/>
        <v>0</v>
      </c>
      <c r="AC298" s="104"/>
    </row>
    <row r="299" spans="1:29" ht="39.75" customHeight="1">
      <c r="A299" s="27" t="s">
        <v>83</v>
      </c>
      <c r="B299" s="21" t="s">
        <v>53</v>
      </c>
      <c r="C299" s="21" t="s">
        <v>10</v>
      </c>
      <c r="D299" s="26" t="s">
        <v>294</v>
      </c>
      <c r="E299" s="21" t="s">
        <v>84</v>
      </c>
      <c r="F299" s="22">
        <f t="shared" si="983"/>
        <v>2402</v>
      </c>
      <c r="G299" s="22">
        <f t="shared" si="983"/>
        <v>0</v>
      </c>
      <c r="H299" s="15">
        <f>H300</f>
        <v>0</v>
      </c>
      <c r="I299" s="15">
        <f t="shared" si="984"/>
        <v>0</v>
      </c>
      <c r="J299" s="15">
        <f t="shared" si="984"/>
        <v>0</v>
      </c>
      <c r="K299" s="15">
        <f t="shared" si="984"/>
        <v>0</v>
      </c>
      <c r="L299" s="22">
        <f t="shared" si="984"/>
        <v>2402</v>
      </c>
      <c r="M299" s="22">
        <f t="shared" si="984"/>
        <v>0</v>
      </c>
      <c r="N299" s="15">
        <f>N300</f>
        <v>0</v>
      </c>
      <c r="O299" s="15">
        <f t="shared" si="985"/>
        <v>0</v>
      </c>
      <c r="P299" s="15">
        <f t="shared" si="986"/>
        <v>0</v>
      </c>
      <c r="Q299" s="15">
        <f t="shared" si="987"/>
        <v>0</v>
      </c>
      <c r="R299" s="22">
        <f t="shared" si="988"/>
        <v>2402</v>
      </c>
      <c r="S299" s="22">
        <f t="shared" si="989"/>
        <v>0</v>
      </c>
      <c r="T299" s="15">
        <f>T300</f>
        <v>0</v>
      </c>
      <c r="U299" s="64">
        <f t="shared" si="990"/>
        <v>-11</v>
      </c>
      <c r="V299" s="15">
        <f t="shared" si="990"/>
        <v>0</v>
      </c>
      <c r="W299" s="15">
        <f t="shared" si="990"/>
        <v>0</v>
      </c>
      <c r="X299" s="22">
        <f t="shared" si="990"/>
        <v>2391</v>
      </c>
      <c r="Y299" s="22">
        <f t="shared" si="990"/>
        <v>0</v>
      </c>
      <c r="Z299" s="22">
        <f t="shared" si="990"/>
        <v>0</v>
      </c>
      <c r="AA299" s="22">
        <f t="shared" si="990"/>
        <v>0</v>
      </c>
      <c r="AB299" s="104">
        <f t="shared" si="923"/>
        <v>0</v>
      </c>
      <c r="AC299" s="104"/>
    </row>
    <row r="300" spans="1:29" ht="49.5">
      <c r="A300" s="27" t="s">
        <v>190</v>
      </c>
      <c r="B300" s="21" t="s">
        <v>53</v>
      </c>
      <c r="C300" s="21" t="s">
        <v>10</v>
      </c>
      <c r="D300" s="26" t="s">
        <v>294</v>
      </c>
      <c r="E300" s="21" t="s">
        <v>180</v>
      </c>
      <c r="F300" s="22">
        <v>2402</v>
      </c>
      <c r="G300" s="22"/>
      <c r="H300" s="15"/>
      <c r="I300" s="15"/>
      <c r="J300" s="15"/>
      <c r="K300" s="15"/>
      <c r="L300" s="22">
        <f>F300+H300+I300+J300+K300</f>
        <v>2402</v>
      </c>
      <c r="M300" s="22">
        <f>G300+K300</f>
        <v>0</v>
      </c>
      <c r="N300" s="15"/>
      <c r="O300" s="15"/>
      <c r="P300" s="15"/>
      <c r="Q300" s="15"/>
      <c r="R300" s="22">
        <f>L300+N300+O300+P300+Q300</f>
        <v>2402</v>
      </c>
      <c r="S300" s="22">
        <f>M300+Q300</f>
        <v>0</v>
      </c>
      <c r="T300" s="15"/>
      <c r="U300" s="64">
        <v>-11</v>
      </c>
      <c r="V300" s="15"/>
      <c r="W300" s="15"/>
      <c r="X300" s="22">
        <f>R300+T300+U300+V300+W300</f>
        <v>2391</v>
      </c>
      <c r="Y300" s="22">
        <f>S300+W300</f>
        <v>0</v>
      </c>
      <c r="Z300" s="22"/>
      <c r="AA300" s="22"/>
      <c r="AB300" s="104">
        <f t="shared" si="923"/>
        <v>0</v>
      </c>
      <c r="AC300" s="104"/>
    </row>
    <row r="301" spans="1:29" ht="33">
      <c r="A301" s="55" t="s">
        <v>211</v>
      </c>
      <c r="B301" s="21" t="s">
        <v>53</v>
      </c>
      <c r="C301" s="21" t="s">
        <v>10</v>
      </c>
      <c r="D301" s="26" t="s">
        <v>295</v>
      </c>
      <c r="E301" s="21"/>
      <c r="F301" s="22">
        <f t="shared" ref="F301:G301" si="991">F302</f>
        <v>51358</v>
      </c>
      <c r="G301" s="22">
        <f t="shared" si="991"/>
        <v>0</v>
      </c>
      <c r="H301" s="15">
        <f>H302</f>
        <v>0</v>
      </c>
      <c r="I301" s="15">
        <f t="shared" ref="I301:M301" si="992">I302</f>
        <v>0</v>
      </c>
      <c r="J301" s="15">
        <f t="shared" si="992"/>
        <v>0</v>
      </c>
      <c r="K301" s="15">
        <f t="shared" si="992"/>
        <v>0</v>
      </c>
      <c r="L301" s="22">
        <f t="shared" si="992"/>
        <v>51358</v>
      </c>
      <c r="M301" s="22">
        <f t="shared" si="992"/>
        <v>0</v>
      </c>
      <c r="N301" s="15">
        <f>N302</f>
        <v>0</v>
      </c>
      <c r="O301" s="15">
        <f t="shared" ref="O301" si="993">O302</f>
        <v>0</v>
      </c>
      <c r="P301" s="15">
        <f t="shared" ref="P301" si="994">P302</f>
        <v>0</v>
      </c>
      <c r="Q301" s="15">
        <f t="shared" ref="Q301" si="995">Q302</f>
        <v>0</v>
      </c>
      <c r="R301" s="22">
        <f t="shared" ref="R301" si="996">R302</f>
        <v>51358</v>
      </c>
      <c r="S301" s="22">
        <f t="shared" ref="S301" si="997">S302</f>
        <v>0</v>
      </c>
      <c r="T301" s="15">
        <f>T302</f>
        <v>0</v>
      </c>
      <c r="U301" s="64">
        <f t="shared" ref="U301:AA301" si="998">U302</f>
        <v>-5</v>
      </c>
      <c r="V301" s="15">
        <f t="shared" si="998"/>
        <v>0</v>
      </c>
      <c r="W301" s="15">
        <f t="shared" si="998"/>
        <v>0</v>
      </c>
      <c r="X301" s="22">
        <f t="shared" si="998"/>
        <v>51353</v>
      </c>
      <c r="Y301" s="22">
        <f t="shared" si="998"/>
        <v>0</v>
      </c>
      <c r="Z301" s="22">
        <f t="shared" si="998"/>
        <v>9975</v>
      </c>
      <c r="AA301" s="22">
        <f t="shared" si="998"/>
        <v>0</v>
      </c>
      <c r="AB301" s="104">
        <f t="shared" si="923"/>
        <v>19.424376375284794</v>
      </c>
      <c r="AC301" s="104"/>
    </row>
    <row r="302" spans="1:29" ht="49.5">
      <c r="A302" s="55" t="s">
        <v>200</v>
      </c>
      <c r="B302" s="21" t="s">
        <v>53</v>
      </c>
      <c r="C302" s="21" t="s">
        <v>10</v>
      </c>
      <c r="D302" s="26" t="s">
        <v>296</v>
      </c>
      <c r="E302" s="21"/>
      <c r="F302" s="22">
        <f t="shared" ref="F302:G302" si="999">F303+F305+F307</f>
        <v>51358</v>
      </c>
      <c r="G302" s="22">
        <f t="shared" si="999"/>
        <v>0</v>
      </c>
      <c r="H302" s="15">
        <f>H303+H305+H307</f>
        <v>0</v>
      </c>
      <c r="I302" s="15">
        <f t="shared" ref="I302:M302" si="1000">I303+I305+I307</f>
        <v>0</v>
      </c>
      <c r="J302" s="15">
        <f t="shared" si="1000"/>
        <v>0</v>
      </c>
      <c r="K302" s="15">
        <f t="shared" si="1000"/>
        <v>0</v>
      </c>
      <c r="L302" s="22">
        <f t="shared" si="1000"/>
        <v>51358</v>
      </c>
      <c r="M302" s="22">
        <f t="shared" si="1000"/>
        <v>0</v>
      </c>
      <c r="N302" s="15">
        <f>N303+N305+N307</f>
        <v>0</v>
      </c>
      <c r="O302" s="15">
        <f t="shared" ref="O302" si="1001">O303+O305+O307</f>
        <v>0</v>
      </c>
      <c r="P302" s="15">
        <f t="shared" ref="P302" si="1002">P303+P305+P307</f>
        <v>0</v>
      </c>
      <c r="Q302" s="15">
        <f t="shared" ref="Q302" si="1003">Q303+Q305+Q307</f>
        <v>0</v>
      </c>
      <c r="R302" s="22">
        <f t="shared" ref="R302" si="1004">R303+R305+R307</f>
        <v>51358</v>
      </c>
      <c r="S302" s="22">
        <f t="shared" ref="S302" si="1005">S303+S305+S307</f>
        <v>0</v>
      </c>
      <c r="T302" s="15">
        <f>T303+T305+T307</f>
        <v>0</v>
      </c>
      <c r="U302" s="64">
        <f t="shared" ref="U302:X302" si="1006">U303+U305+U307</f>
        <v>-5</v>
      </c>
      <c r="V302" s="15">
        <f t="shared" si="1006"/>
        <v>0</v>
      </c>
      <c r="W302" s="15">
        <f t="shared" si="1006"/>
        <v>0</v>
      </c>
      <c r="X302" s="22">
        <f t="shared" si="1006"/>
        <v>51353</v>
      </c>
      <c r="Y302" s="22">
        <f t="shared" ref="Y302:AA302" si="1007">Y303+Y305+Y307</f>
        <v>0</v>
      </c>
      <c r="Z302" s="22">
        <f t="shared" si="1007"/>
        <v>9975</v>
      </c>
      <c r="AA302" s="22">
        <f t="shared" si="1007"/>
        <v>0</v>
      </c>
      <c r="AB302" s="104">
        <f t="shared" si="923"/>
        <v>19.424376375284794</v>
      </c>
      <c r="AC302" s="104"/>
    </row>
    <row r="303" spans="1:29" ht="82.5">
      <c r="A303" s="27" t="s">
        <v>447</v>
      </c>
      <c r="B303" s="21" t="s">
        <v>53</v>
      </c>
      <c r="C303" s="21" t="s">
        <v>10</v>
      </c>
      <c r="D303" s="26" t="s">
        <v>296</v>
      </c>
      <c r="E303" s="21" t="s">
        <v>105</v>
      </c>
      <c r="F303" s="22">
        <f t="shared" ref="F303:G303" si="1008">F304</f>
        <v>48685</v>
      </c>
      <c r="G303" s="22">
        <f t="shared" si="1008"/>
        <v>0</v>
      </c>
      <c r="H303" s="15">
        <f>H304</f>
        <v>0</v>
      </c>
      <c r="I303" s="15">
        <f t="shared" ref="I303:M303" si="1009">I304</f>
        <v>0</v>
      </c>
      <c r="J303" s="15">
        <f t="shared" si="1009"/>
        <v>0</v>
      </c>
      <c r="K303" s="15">
        <f t="shared" si="1009"/>
        <v>0</v>
      </c>
      <c r="L303" s="22">
        <f t="shared" si="1009"/>
        <v>48685</v>
      </c>
      <c r="M303" s="22">
        <f t="shared" si="1009"/>
        <v>0</v>
      </c>
      <c r="N303" s="15">
        <f>N304</f>
        <v>0</v>
      </c>
      <c r="O303" s="15">
        <f t="shared" ref="O303" si="1010">O304</f>
        <v>0</v>
      </c>
      <c r="P303" s="15">
        <f t="shared" ref="P303" si="1011">P304</f>
        <v>0</v>
      </c>
      <c r="Q303" s="15">
        <f t="shared" ref="Q303" si="1012">Q304</f>
        <v>0</v>
      </c>
      <c r="R303" s="22">
        <f t="shared" ref="R303" si="1013">R304</f>
        <v>48685</v>
      </c>
      <c r="S303" s="22">
        <f t="shared" ref="S303" si="1014">S304</f>
        <v>0</v>
      </c>
      <c r="T303" s="15">
        <f>T304</f>
        <v>0</v>
      </c>
      <c r="U303" s="22">
        <f t="shared" ref="U303:AA303" si="1015">U304</f>
        <v>-8</v>
      </c>
      <c r="V303" s="22">
        <f t="shared" si="1015"/>
        <v>0</v>
      </c>
      <c r="W303" s="22">
        <f t="shared" si="1015"/>
        <v>0</v>
      </c>
      <c r="X303" s="22">
        <f t="shared" si="1015"/>
        <v>48677</v>
      </c>
      <c r="Y303" s="22">
        <f t="shared" si="1015"/>
        <v>0</v>
      </c>
      <c r="Z303" s="22">
        <f t="shared" si="1015"/>
        <v>9334</v>
      </c>
      <c r="AA303" s="22">
        <f t="shared" si="1015"/>
        <v>0</v>
      </c>
      <c r="AB303" s="104">
        <f t="shared" si="923"/>
        <v>19.175380569878996</v>
      </c>
      <c r="AC303" s="104"/>
    </row>
    <row r="304" spans="1:29" ht="21.75" customHeight="1">
      <c r="A304" s="55" t="s">
        <v>177</v>
      </c>
      <c r="B304" s="21" t="s">
        <v>53</v>
      </c>
      <c r="C304" s="21" t="s">
        <v>10</v>
      </c>
      <c r="D304" s="26" t="s">
        <v>296</v>
      </c>
      <c r="E304" s="21" t="s">
        <v>176</v>
      </c>
      <c r="F304" s="22">
        <f>46813+1872</f>
        <v>48685</v>
      </c>
      <c r="G304" s="22"/>
      <c r="H304" s="15"/>
      <c r="I304" s="15"/>
      <c r="J304" s="15"/>
      <c r="K304" s="15"/>
      <c r="L304" s="22">
        <f>F304+H304+I304+J304+K304</f>
        <v>48685</v>
      </c>
      <c r="M304" s="22">
        <f>G304+K304</f>
        <v>0</v>
      </c>
      <c r="N304" s="15"/>
      <c r="O304" s="15"/>
      <c r="P304" s="15"/>
      <c r="Q304" s="15"/>
      <c r="R304" s="22">
        <f>L304+N304+O304+P304+Q304</f>
        <v>48685</v>
      </c>
      <c r="S304" s="22">
        <f>M304+Q304</f>
        <v>0</v>
      </c>
      <c r="T304" s="15"/>
      <c r="U304" s="22">
        <v>-8</v>
      </c>
      <c r="V304" s="22"/>
      <c r="W304" s="22"/>
      <c r="X304" s="22">
        <f>R304+T304+U304+V304+W304</f>
        <v>48677</v>
      </c>
      <c r="Y304" s="22">
        <f>S304+W304</f>
        <v>0</v>
      </c>
      <c r="Z304" s="22">
        <v>9334</v>
      </c>
      <c r="AA304" s="22"/>
      <c r="AB304" s="104">
        <f t="shared" si="923"/>
        <v>19.175380569878996</v>
      </c>
      <c r="AC304" s="104"/>
    </row>
    <row r="305" spans="1:29" ht="33">
      <c r="A305" s="27" t="s">
        <v>424</v>
      </c>
      <c r="B305" s="21" t="s">
        <v>53</v>
      </c>
      <c r="C305" s="21" t="s">
        <v>10</v>
      </c>
      <c r="D305" s="26" t="s">
        <v>296</v>
      </c>
      <c r="E305" s="21" t="s">
        <v>80</v>
      </c>
      <c r="F305" s="22">
        <f t="shared" ref="F305:G305" si="1016">F306</f>
        <v>2558</v>
      </c>
      <c r="G305" s="22">
        <f t="shared" si="1016"/>
        <v>0</v>
      </c>
      <c r="H305" s="15">
        <f>H306</f>
        <v>0</v>
      </c>
      <c r="I305" s="15">
        <f t="shared" ref="I305:M305" si="1017">I306</f>
        <v>0</v>
      </c>
      <c r="J305" s="15">
        <f t="shared" si="1017"/>
        <v>0</v>
      </c>
      <c r="K305" s="15">
        <f t="shared" si="1017"/>
        <v>0</v>
      </c>
      <c r="L305" s="22">
        <f t="shared" si="1017"/>
        <v>2558</v>
      </c>
      <c r="M305" s="22">
        <f t="shared" si="1017"/>
        <v>0</v>
      </c>
      <c r="N305" s="15">
        <f>N306</f>
        <v>0</v>
      </c>
      <c r="O305" s="15">
        <f t="shared" ref="O305" si="1018">O306</f>
        <v>0</v>
      </c>
      <c r="P305" s="15">
        <f t="shared" ref="P305" si="1019">P306</f>
        <v>0</v>
      </c>
      <c r="Q305" s="15">
        <f t="shared" ref="Q305" si="1020">Q306</f>
        <v>0</v>
      </c>
      <c r="R305" s="22">
        <f t="shared" ref="R305" si="1021">R306</f>
        <v>2558</v>
      </c>
      <c r="S305" s="22">
        <f t="shared" ref="S305" si="1022">S306</f>
        <v>0</v>
      </c>
      <c r="T305" s="15">
        <f>T306</f>
        <v>0</v>
      </c>
      <c r="U305" s="22">
        <f t="shared" ref="U305:AA305" si="1023">U306</f>
        <v>3</v>
      </c>
      <c r="V305" s="22">
        <f t="shared" si="1023"/>
        <v>0</v>
      </c>
      <c r="W305" s="22">
        <f t="shared" si="1023"/>
        <v>0</v>
      </c>
      <c r="X305" s="22">
        <f t="shared" si="1023"/>
        <v>2561</v>
      </c>
      <c r="Y305" s="22">
        <f t="shared" si="1023"/>
        <v>0</v>
      </c>
      <c r="Z305" s="22">
        <f t="shared" si="1023"/>
        <v>641</v>
      </c>
      <c r="AA305" s="22">
        <f t="shared" si="1023"/>
        <v>0</v>
      </c>
      <c r="AB305" s="104">
        <f t="shared" si="923"/>
        <v>25.029285435376806</v>
      </c>
      <c r="AC305" s="104"/>
    </row>
    <row r="306" spans="1:29" ht="38.25" customHeight="1">
      <c r="A306" s="55" t="s">
        <v>167</v>
      </c>
      <c r="B306" s="21" t="s">
        <v>53</v>
      </c>
      <c r="C306" s="21" t="s">
        <v>10</v>
      </c>
      <c r="D306" s="26" t="s">
        <v>296</v>
      </c>
      <c r="E306" s="21" t="s">
        <v>166</v>
      </c>
      <c r="F306" s="22">
        <v>2558</v>
      </c>
      <c r="G306" s="22"/>
      <c r="H306" s="15"/>
      <c r="I306" s="15"/>
      <c r="J306" s="15"/>
      <c r="K306" s="15"/>
      <c r="L306" s="22">
        <f>F306+H306+I306+J306+K306</f>
        <v>2558</v>
      </c>
      <c r="M306" s="22">
        <f>G306+K306</f>
        <v>0</v>
      </c>
      <c r="N306" s="15"/>
      <c r="O306" s="15"/>
      <c r="P306" s="15"/>
      <c r="Q306" s="15"/>
      <c r="R306" s="22">
        <f>L306+N306+O306+P306+Q306</f>
        <v>2558</v>
      </c>
      <c r="S306" s="22">
        <f>M306+Q306</f>
        <v>0</v>
      </c>
      <c r="T306" s="15"/>
      <c r="U306" s="22">
        <v>3</v>
      </c>
      <c r="V306" s="22"/>
      <c r="W306" s="22"/>
      <c r="X306" s="22">
        <f>R306+T306+U306+V306+W306</f>
        <v>2561</v>
      </c>
      <c r="Y306" s="22">
        <f>S306+W306</f>
        <v>0</v>
      </c>
      <c r="Z306" s="22">
        <v>641</v>
      </c>
      <c r="AA306" s="22"/>
      <c r="AB306" s="104">
        <f t="shared" si="923"/>
        <v>25.029285435376806</v>
      </c>
      <c r="AC306" s="104"/>
    </row>
    <row r="307" spans="1:29" ht="16.5">
      <c r="A307" s="27" t="s">
        <v>99</v>
      </c>
      <c r="B307" s="21" t="s">
        <v>53</v>
      </c>
      <c r="C307" s="21" t="s">
        <v>10</v>
      </c>
      <c r="D307" s="26" t="s">
        <v>296</v>
      </c>
      <c r="E307" s="21" t="s">
        <v>100</v>
      </c>
      <c r="F307" s="22">
        <f>F309</f>
        <v>115</v>
      </c>
      <c r="G307" s="22">
        <f>G309</f>
        <v>0</v>
      </c>
      <c r="H307" s="15">
        <f>H309</f>
        <v>0</v>
      </c>
      <c r="I307" s="15">
        <f t="shared" ref="I307:M307" si="1024">I309</f>
        <v>0</v>
      </c>
      <c r="J307" s="15">
        <f t="shared" si="1024"/>
        <v>0</v>
      </c>
      <c r="K307" s="15">
        <f t="shared" si="1024"/>
        <v>0</v>
      </c>
      <c r="L307" s="22">
        <f t="shared" si="1024"/>
        <v>115</v>
      </c>
      <c r="M307" s="22">
        <f t="shared" si="1024"/>
        <v>0</v>
      </c>
      <c r="N307" s="15">
        <f>N309</f>
        <v>0</v>
      </c>
      <c r="O307" s="15">
        <f t="shared" ref="O307" si="1025">O309</f>
        <v>0</v>
      </c>
      <c r="P307" s="15">
        <f t="shared" ref="P307" si="1026">P309</f>
        <v>0</v>
      </c>
      <c r="Q307" s="15">
        <f t="shared" ref="Q307" si="1027">Q309</f>
        <v>0</v>
      </c>
      <c r="R307" s="22">
        <f t="shared" ref="R307" si="1028">R309</f>
        <v>115</v>
      </c>
      <c r="S307" s="22">
        <f t="shared" ref="S307" si="1029">S309</f>
        <v>0</v>
      </c>
      <c r="T307" s="15">
        <f>T308+T309</f>
        <v>0</v>
      </c>
      <c r="U307" s="22">
        <f t="shared" ref="U307:AA307" si="1030">U308+U309</f>
        <v>0</v>
      </c>
      <c r="V307" s="22">
        <f t="shared" si="1030"/>
        <v>0</v>
      </c>
      <c r="W307" s="22">
        <f t="shared" si="1030"/>
        <v>0</v>
      </c>
      <c r="X307" s="22">
        <f t="shared" si="1030"/>
        <v>115</v>
      </c>
      <c r="Y307" s="22">
        <f t="shared" si="1030"/>
        <v>0</v>
      </c>
      <c r="Z307" s="22">
        <f t="shared" si="1030"/>
        <v>0</v>
      </c>
      <c r="AA307" s="22">
        <f t="shared" si="1030"/>
        <v>0</v>
      </c>
      <c r="AB307" s="104">
        <f t="shared" si="923"/>
        <v>0</v>
      </c>
      <c r="AC307" s="104"/>
    </row>
    <row r="308" spans="1:29" ht="16.5" hidden="1">
      <c r="A308" s="59" t="s">
        <v>182</v>
      </c>
      <c r="B308" s="21" t="s">
        <v>53</v>
      </c>
      <c r="C308" s="21" t="s">
        <v>10</v>
      </c>
      <c r="D308" s="26" t="s">
        <v>296</v>
      </c>
      <c r="E308" s="21" t="s">
        <v>181</v>
      </c>
      <c r="F308" s="22"/>
      <c r="G308" s="22"/>
      <c r="H308" s="15"/>
      <c r="I308" s="15"/>
      <c r="J308" s="15"/>
      <c r="K308" s="15"/>
      <c r="L308" s="22"/>
      <c r="M308" s="22"/>
      <c r="N308" s="15"/>
      <c r="O308" s="15"/>
      <c r="P308" s="15"/>
      <c r="Q308" s="15"/>
      <c r="R308" s="22"/>
      <c r="S308" s="22"/>
      <c r="T308" s="15"/>
      <c r="U308" s="22"/>
      <c r="V308" s="22"/>
      <c r="W308" s="22"/>
      <c r="X308" s="22">
        <f>R308+T308+U308+V308+W308</f>
        <v>0</v>
      </c>
      <c r="Y308" s="22">
        <f>S308+W308</f>
        <v>0</v>
      </c>
      <c r="Z308" s="22"/>
      <c r="AA308" s="22"/>
      <c r="AB308" s="104" t="e">
        <f t="shared" si="923"/>
        <v>#DIV/0!</v>
      </c>
      <c r="AC308" s="104"/>
    </row>
    <row r="309" spans="1:29" ht="16.5">
      <c r="A309" s="27" t="s">
        <v>169</v>
      </c>
      <c r="B309" s="21" t="s">
        <v>53</v>
      </c>
      <c r="C309" s="21" t="s">
        <v>10</v>
      </c>
      <c r="D309" s="26" t="s">
        <v>296</v>
      </c>
      <c r="E309" s="21" t="s">
        <v>168</v>
      </c>
      <c r="F309" s="22">
        <v>115</v>
      </c>
      <c r="G309" s="22"/>
      <c r="H309" s="15"/>
      <c r="I309" s="15"/>
      <c r="J309" s="15"/>
      <c r="K309" s="15"/>
      <c r="L309" s="22">
        <f>F309+H309+I309+J309+K309</f>
        <v>115</v>
      </c>
      <c r="M309" s="22">
        <f>G309+K309</f>
        <v>0</v>
      </c>
      <c r="N309" s="15"/>
      <c r="O309" s="15"/>
      <c r="P309" s="15"/>
      <c r="Q309" s="15"/>
      <c r="R309" s="22">
        <f>L309+N309+O309+P309+Q309</f>
        <v>115</v>
      </c>
      <c r="S309" s="22">
        <f>M309+Q309</f>
        <v>0</v>
      </c>
      <c r="T309" s="15"/>
      <c r="U309" s="22"/>
      <c r="V309" s="22"/>
      <c r="W309" s="22"/>
      <c r="X309" s="22">
        <f>R309+T309+U309+V309+W309</f>
        <v>115</v>
      </c>
      <c r="Y309" s="22">
        <f>S309+W309</f>
        <v>0</v>
      </c>
      <c r="Z309" s="22"/>
      <c r="AA309" s="22"/>
      <c r="AB309" s="104">
        <f t="shared" si="923"/>
        <v>0</v>
      </c>
      <c r="AC309" s="104"/>
    </row>
    <row r="310" spans="1:29" ht="16.5">
      <c r="A310" s="27" t="s">
        <v>708</v>
      </c>
      <c r="B310" s="21" t="s">
        <v>53</v>
      </c>
      <c r="C310" s="21" t="s">
        <v>10</v>
      </c>
      <c r="D310" s="21" t="s">
        <v>709</v>
      </c>
      <c r="E310" s="21"/>
      <c r="F310" s="22"/>
      <c r="G310" s="22"/>
      <c r="H310" s="15"/>
      <c r="I310" s="15"/>
      <c r="J310" s="15"/>
      <c r="K310" s="15"/>
      <c r="L310" s="22"/>
      <c r="M310" s="22"/>
      <c r="N310" s="15"/>
      <c r="O310" s="15"/>
      <c r="P310" s="15"/>
      <c r="Q310" s="15"/>
      <c r="R310" s="22"/>
      <c r="S310" s="22"/>
      <c r="T310" s="15">
        <f>T311</f>
        <v>0</v>
      </c>
      <c r="U310" s="22">
        <f t="shared" ref="U310:AA311" si="1031">U311</f>
        <v>11</v>
      </c>
      <c r="V310" s="22">
        <f t="shared" si="1031"/>
        <v>0</v>
      </c>
      <c r="W310" s="22">
        <f t="shared" si="1031"/>
        <v>1118</v>
      </c>
      <c r="X310" s="22">
        <f t="shared" si="1031"/>
        <v>1129</v>
      </c>
      <c r="Y310" s="22">
        <f t="shared" si="1031"/>
        <v>1118</v>
      </c>
      <c r="Z310" s="22">
        <f t="shared" si="1031"/>
        <v>0</v>
      </c>
      <c r="AA310" s="22">
        <f t="shared" si="1031"/>
        <v>0</v>
      </c>
      <c r="AB310" s="104">
        <f t="shared" si="923"/>
        <v>0</v>
      </c>
      <c r="AC310" s="104">
        <f t="shared" si="958"/>
        <v>0</v>
      </c>
    </row>
    <row r="311" spans="1:29" ht="39.75" customHeight="1">
      <c r="A311" s="27" t="s">
        <v>83</v>
      </c>
      <c r="B311" s="21" t="s">
        <v>53</v>
      </c>
      <c r="C311" s="21" t="s">
        <v>10</v>
      </c>
      <c r="D311" s="21" t="s">
        <v>709</v>
      </c>
      <c r="E311" s="21" t="s">
        <v>84</v>
      </c>
      <c r="F311" s="22"/>
      <c r="G311" s="22"/>
      <c r="H311" s="15"/>
      <c r="I311" s="15"/>
      <c r="J311" s="15"/>
      <c r="K311" s="15"/>
      <c r="L311" s="22"/>
      <c r="M311" s="22"/>
      <c r="N311" s="15"/>
      <c r="O311" s="15"/>
      <c r="P311" s="15"/>
      <c r="Q311" s="15"/>
      <c r="R311" s="22"/>
      <c r="S311" s="22"/>
      <c r="T311" s="15">
        <f>T312</f>
        <v>0</v>
      </c>
      <c r="U311" s="22">
        <f t="shared" si="1031"/>
        <v>11</v>
      </c>
      <c r="V311" s="22">
        <f t="shared" si="1031"/>
        <v>0</v>
      </c>
      <c r="W311" s="22">
        <f t="shared" si="1031"/>
        <v>1118</v>
      </c>
      <c r="X311" s="22">
        <f t="shared" si="1031"/>
        <v>1129</v>
      </c>
      <c r="Y311" s="22">
        <f t="shared" si="1031"/>
        <v>1118</v>
      </c>
      <c r="Z311" s="22">
        <f t="shared" si="1031"/>
        <v>0</v>
      </c>
      <c r="AA311" s="22">
        <f t="shared" si="1031"/>
        <v>0</v>
      </c>
      <c r="AB311" s="104">
        <f t="shared" si="923"/>
        <v>0</v>
      </c>
      <c r="AC311" s="104">
        <f t="shared" si="958"/>
        <v>0</v>
      </c>
    </row>
    <row r="312" spans="1:29" ht="49.5">
      <c r="A312" s="27" t="s">
        <v>190</v>
      </c>
      <c r="B312" s="21" t="s">
        <v>53</v>
      </c>
      <c r="C312" s="21" t="s">
        <v>10</v>
      </c>
      <c r="D312" s="21" t="s">
        <v>709</v>
      </c>
      <c r="E312" s="21" t="s">
        <v>180</v>
      </c>
      <c r="F312" s="22"/>
      <c r="G312" s="22"/>
      <c r="H312" s="15"/>
      <c r="I312" s="15"/>
      <c r="J312" s="15"/>
      <c r="K312" s="15"/>
      <c r="L312" s="22"/>
      <c r="M312" s="22"/>
      <c r="N312" s="15"/>
      <c r="O312" s="15"/>
      <c r="P312" s="15"/>
      <c r="Q312" s="15"/>
      <c r="R312" s="22"/>
      <c r="S312" s="22"/>
      <c r="T312" s="15"/>
      <c r="U312" s="22">
        <v>11</v>
      </c>
      <c r="V312" s="22"/>
      <c r="W312" s="22">
        <v>1118</v>
      </c>
      <c r="X312" s="22">
        <f>R312+T312+U312+V312+W312</f>
        <v>1129</v>
      </c>
      <c r="Y312" s="22">
        <f>S312+W312</f>
        <v>1118</v>
      </c>
      <c r="Z312" s="22"/>
      <c r="AA312" s="22"/>
      <c r="AB312" s="104">
        <f t="shared" si="923"/>
        <v>0</v>
      </c>
      <c r="AC312" s="104">
        <f t="shared" si="958"/>
        <v>0</v>
      </c>
    </row>
    <row r="313" spans="1:29" ht="16.5">
      <c r="A313" s="27" t="s">
        <v>81</v>
      </c>
      <c r="B313" s="21" t="s">
        <v>53</v>
      </c>
      <c r="C313" s="21" t="s">
        <v>10</v>
      </c>
      <c r="D313" s="21" t="s">
        <v>240</v>
      </c>
      <c r="E313" s="21"/>
      <c r="F313" s="22"/>
      <c r="G313" s="22"/>
      <c r="H313" s="15"/>
      <c r="I313" s="15"/>
      <c r="J313" s="15"/>
      <c r="K313" s="15"/>
      <c r="L313" s="22"/>
      <c r="M313" s="22"/>
      <c r="N313" s="15"/>
      <c r="O313" s="15"/>
      <c r="P313" s="15"/>
      <c r="Q313" s="15"/>
      <c r="R313" s="22"/>
      <c r="S313" s="22"/>
      <c r="T313" s="15">
        <f>T314</f>
        <v>0</v>
      </c>
      <c r="U313" s="22">
        <f t="shared" ref="U313:AA316" si="1032">U314</f>
        <v>5</v>
      </c>
      <c r="V313" s="22">
        <f t="shared" si="1032"/>
        <v>0</v>
      </c>
      <c r="W313" s="22">
        <f t="shared" si="1032"/>
        <v>0</v>
      </c>
      <c r="X313" s="22">
        <f t="shared" si="1032"/>
        <v>5</v>
      </c>
      <c r="Y313" s="22">
        <f t="shared" si="1032"/>
        <v>0</v>
      </c>
      <c r="Z313" s="22">
        <f t="shared" si="1032"/>
        <v>1</v>
      </c>
      <c r="AA313" s="22">
        <f t="shared" si="1032"/>
        <v>0</v>
      </c>
      <c r="AB313" s="104">
        <f t="shared" si="923"/>
        <v>20</v>
      </c>
      <c r="AC313" s="104"/>
    </row>
    <row r="314" spans="1:29" ht="33">
      <c r="A314" s="55" t="s">
        <v>211</v>
      </c>
      <c r="B314" s="21" t="s">
        <v>53</v>
      </c>
      <c r="C314" s="21" t="s">
        <v>10</v>
      </c>
      <c r="D314" s="21" t="s">
        <v>710</v>
      </c>
      <c r="E314" s="21"/>
      <c r="F314" s="22"/>
      <c r="G314" s="22"/>
      <c r="H314" s="15"/>
      <c r="I314" s="15"/>
      <c r="J314" s="15"/>
      <c r="K314" s="15"/>
      <c r="L314" s="22"/>
      <c r="M314" s="22"/>
      <c r="N314" s="15"/>
      <c r="O314" s="15"/>
      <c r="P314" s="15"/>
      <c r="Q314" s="15"/>
      <c r="R314" s="22"/>
      <c r="S314" s="22"/>
      <c r="T314" s="15">
        <f>T315</f>
        <v>0</v>
      </c>
      <c r="U314" s="22">
        <f t="shared" si="1032"/>
        <v>5</v>
      </c>
      <c r="V314" s="22">
        <f t="shared" si="1032"/>
        <v>0</v>
      </c>
      <c r="W314" s="22">
        <f t="shared" si="1032"/>
        <v>0</v>
      </c>
      <c r="X314" s="22">
        <f t="shared" si="1032"/>
        <v>5</v>
      </c>
      <c r="Y314" s="22">
        <f t="shared" si="1032"/>
        <v>0</v>
      </c>
      <c r="Z314" s="22">
        <f t="shared" si="1032"/>
        <v>1</v>
      </c>
      <c r="AA314" s="22">
        <f t="shared" si="1032"/>
        <v>0</v>
      </c>
      <c r="AB314" s="104">
        <f t="shared" si="923"/>
        <v>20</v>
      </c>
      <c r="AC314" s="104"/>
    </row>
    <row r="315" spans="1:29" ht="49.5">
      <c r="A315" s="55" t="s">
        <v>200</v>
      </c>
      <c r="B315" s="21" t="s">
        <v>53</v>
      </c>
      <c r="C315" s="21" t="s">
        <v>10</v>
      </c>
      <c r="D315" s="21" t="s">
        <v>711</v>
      </c>
      <c r="E315" s="21"/>
      <c r="F315" s="22"/>
      <c r="G315" s="22"/>
      <c r="H315" s="15"/>
      <c r="I315" s="15"/>
      <c r="J315" s="15"/>
      <c r="K315" s="15"/>
      <c r="L315" s="22"/>
      <c r="M315" s="22"/>
      <c r="N315" s="15"/>
      <c r="O315" s="15"/>
      <c r="P315" s="15"/>
      <c r="Q315" s="15"/>
      <c r="R315" s="22"/>
      <c r="S315" s="22"/>
      <c r="T315" s="15">
        <f>T316</f>
        <v>0</v>
      </c>
      <c r="U315" s="22">
        <f t="shared" si="1032"/>
        <v>5</v>
      </c>
      <c r="V315" s="22">
        <f t="shared" si="1032"/>
        <v>0</v>
      </c>
      <c r="W315" s="22">
        <f t="shared" si="1032"/>
        <v>0</v>
      </c>
      <c r="X315" s="22">
        <f t="shared" si="1032"/>
        <v>5</v>
      </c>
      <c r="Y315" s="22">
        <f t="shared" si="1032"/>
        <v>0</v>
      </c>
      <c r="Z315" s="22">
        <f t="shared" si="1032"/>
        <v>1</v>
      </c>
      <c r="AA315" s="22">
        <f t="shared" si="1032"/>
        <v>0</v>
      </c>
      <c r="AB315" s="104">
        <f t="shared" si="923"/>
        <v>20</v>
      </c>
      <c r="AC315" s="104"/>
    </row>
    <row r="316" spans="1:29" ht="16.5">
      <c r="A316" s="27" t="s">
        <v>99</v>
      </c>
      <c r="B316" s="21" t="s">
        <v>53</v>
      </c>
      <c r="C316" s="21" t="s">
        <v>10</v>
      </c>
      <c r="D316" s="21" t="s">
        <v>711</v>
      </c>
      <c r="E316" s="21" t="s">
        <v>100</v>
      </c>
      <c r="F316" s="22"/>
      <c r="G316" s="22"/>
      <c r="H316" s="15"/>
      <c r="I316" s="15"/>
      <c r="J316" s="15"/>
      <c r="K316" s="15"/>
      <c r="L316" s="22"/>
      <c r="M316" s="22"/>
      <c r="N316" s="15"/>
      <c r="O316" s="15"/>
      <c r="P316" s="15"/>
      <c r="Q316" s="15"/>
      <c r="R316" s="22"/>
      <c r="S316" s="22"/>
      <c r="T316" s="15">
        <f>T317</f>
        <v>0</v>
      </c>
      <c r="U316" s="22">
        <f t="shared" si="1032"/>
        <v>5</v>
      </c>
      <c r="V316" s="22">
        <f t="shared" si="1032"/>
        <v>0</v>
      </c>
      <c r="W316" s="22">
        <f t="shared" si="1032"/>
        <v>0</v>
      </c>
      <c r="X316" s="22">
        <f t="shared" si="1032"/>
        <v>5</v>
      </c>
      <c r="Y316" s="22">
        <f t="shared" si="1032"/>
        <v>0</v>
      </c>
      <c r="Z316" s="22">
        <f t="shared" si="1032"/>
        <v>1</v>
      </c>
      <c r="AA316" s="22">
        <f t="shared" si="1032"/>
        <v>0</v>
      </c>
      <c r="AB316" s="104">
        <f t="shared" si="923"/>
        <v>20</v>
      </c>
      <c r="AC316" s="104"/>
    </row>
    <row r="317" spans="1:29" ht="16.5">
      <c r="A317" s="59" t="s">
        <v>182</v>
      </c>
      <c r="B317" s="21" t="s">
        <v>53</v>
      </c>
      <c r="C317" s="21" t="s">
        <v>10</v>
      </c>
      <c r="D317" s="21" t="s">
        <v>711</v>
      </c>
      <c r="E317" s="21" t="s">
        <v>181</v>
      </c>
      <c r="F317" s="22"/>
      <c r="G317" s="22"/>
      <c r="H317" s="15"/>
      <c r="I317" s="15"/>
      <c r="J317" s="15"/>
      <c r="K317" s="15"/>
      <c r="L317" s="22"/>
      <c r="M317" s="22"/>
      <c r="N317" s="15"/>
      <c r="O317" s="15"/>
      <c r="P317" s="15"/>
      <c r="Q317" s="15"/>
      <c r="R317" s="22"/>
      <c r="S317" s="22"/>
      <c r="T317" s="15"/>
      <c r="U317" s="22">
        <v>5</v>
      </c>
      <c r="V317" s="22"/>
      <c r="W317" s="22"/>
      <c r="X317" s="22">
        <f>R317+T317+U317+V317+W317</f>
        <v>5</v>
      </c>
      <c r="Y317" s="22">
        <f>S317+W317</f>
        <v>0</v>
      </c>
      <c r="Z317" s="22">
        <v>1</v>
      </c>
      <c r="AA317" s="22"/>
      <c r="AB317" s="104">
        <f t="shared" si="923"/>
        <v>20</v>
      </c>
      <c r="AC317" s="104"/>
    </row>
    <row r="318" spans="1:29" ht="16.5">
      <c r="A318" s="55"/>
      <c r="B318" s="21"/>
      <c r="C318" s="21"/>
      <c r="D318" s="26"/>
      <c r="E318" s="21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22"/>
      <c r="AA318" s="22"/>
      <c r="AB318" s="104"/>
      <c r="AC318" s="104"/>
    </row>
    <row r="319" spans="1:29" s="5" customFormat="1" ht="20.25">
      <c r="A319" s="41" t="s">
        <v>23</v>
      </c>
      <c r="B319" s="16" t="s">
        <v>24</v>
      </c>
      <c r="C319" s="16"/>
      <c r="D319" s="17"/>
      <c r="E319" s="16"/>
      <c r="F319" s="29">
        <f t="shared" ref="F319:M319" si="1033">F328+F351+F376+F425+F432</f>
        <v>989887</v>
      </c>
      <c r="G319" s="29">
        <f t="shared" si="1033"/>
        <v>100000</v>
      </c>
      <c r="H319" s="18">
        <f t="shared" si="1033"/>
        <v>0</v>
      </c>
      <c r="I319" s="18">
        <f t="shared" si="1033"/>
        <v>0</v>
      </c>
      <c r="J319" s="18">
        <f t="shared" si="1033"/>
        <v>0</v>
      </c>
      <c r="K319" s="18">
        <f t="shared" si="1033"/>
        <v>0</v>
      </c>
      <c r="L319" s="18">
        <f t="shared" si="1033"/>
        <v>989887</v>
      </c>
      <c r="M319" s="18">
        <f t="shared" si="1033"/>
        <v>100000</v>
      </c>
      <c r="N319" s="18">
        <f t="shared" ref="N319:Y319" si="1034">N328+N351+N376+N425+N432+N321</f>
        <v>702</v>
      </c>
      <c r="O319" s="18">
        <f t="shared" si="1034"/>
        <v>-225</v>
      </c>
      <c r="P319" s="18">
        <f t="shared" si="1034"/>
        <v>0</v>
      </c>
      <c r="Q319" s="18">
        <f t="shared" si="1034"/>
        <v>1682</v>
      </c>
      <c r="R319" s="18">
        <f t="shared" si="1034"/>
        <v>992046</v>
      </c>
      <c r="S319" s="18">
        <f t="shared" si="1034"/>
        <v>101682</v>
      </c>
      <c r="T319" s="18">
        <f t="shared" si="1034"/>
        <v>679</v>
      </c>
      <c r="U319" s="18">
        <f t="shared" si="1034"/>
        <v>0</v>
      </c>
      <c r="V319" s="18">
        <f t="shared" si="1034"/>
        <v>0</v>
      </c>
      <c r="W319" s="18">
        <f t="shared" si="1034"/>
        <v>1003478</v>
      </c>
      <c r="X319" s="18">
        <f t="shared" si="1034"/>
        <v>1996203</v>
      </c>
      <c r="Y319" s="18">
        <f t="shared" si="1034"/>
        <v>1105160</v>
      </c>
      <c r="Z319" s="18">
        <f t="shared" ref="Z319:AA319" si="1035">Z328+Z351+Z376+Z425+Z432+Z321</f>
        <v>229199</v>
      </c>
      <c r="AA319" s="18">
        <f t="shared" si="1035"/>
        <v>11000</v>
      </c>
      <c r="AB319" s="103">
        <f t="shared" si="923"/>
        <v>11.481748098765507</v>
      </c>
      <c r="AC319" s="103">
        <f t="shared" si="958"/>
        <v>0.99533099279742288</v>
      </c>
    </row>
    <row r="320" spans="1:29" s="5" customFormat="1" ht="14.25" customHeight="1">
      <c r="A320" s="41"/>
      <c r="B320" s="16"/>
      <c r="C320" s="16"/>
      <c r="D320" s="17"/>
      <c r="E320" s="16"/>
      <c r="F320" s="29"/>
      <c r="G320" s="29"/>
      <c r="H320" s="35"/>
      <c r="I320" s="35"/>
      <c r="J320" s="35"/>
      <c r="K320" s="35"/>
      <c r="L320" s="29"/>
      <c r="M320" s="29"/>
      <c r="N320" s="35"/>
      <c r="O320" s="35"/>
      <c r="P320" s="35"/>
      <c r="Q320" s="35"/>
      <c r="R320" s="29"/>
      <c r="S320" s="29"/>
      <c r="T320" s="35"/>
      <c r="U320" s="35"/>
      <c r="V320" s="35"/>
      <c r="W320" s="35"/>
      <c r="X320" s="29"/>
      <c r="Y320" s="29"/>
      <c r="Z320" s="98"/>
      <c r="AA320" s="98"/>
      <c r="AB320" s="104"/>
      <c r="AC320" s="104"/>
    </row>
    <row r="321" spans="1:29" s="5" customFormat="1" ht="20.25">
      <c r="A321" s="50" t="s">
        <v>703</v>
      </c>
      <c r="B321" s="19" t="s">
        <v>55</v>
      </c>
      <c r="C321" s="19" t="s">
        <v>62</v>
      </c>
      <c r="D321" s="17"/>
      <c r="E321" s="16"/>
      <c r="F321" s="29"/>
      <c r="G321" s="29"/>
      <c r="H321" s="35"/>
      <c r="I321" s="35"/>
      <c r="J321" s="35"/>
      <c r="K321" s="35"/>
      <c r="L321" s="29"/>
      <c r="M321" s="29"/>
      <c r="N321" s="20">
        <f>N322</f>
        <v>0</v>
      </c>
      <c r="O321" s="20">
        <f t="shared" ref="O321:AA325" si="1036">O322</f>
        <v>0</v>
      </c>
      <c r="P321" s="20">
        <f t="shared" si="1036"/>
        <v>0</v>
      </c>
      <c r="Q321" s="20">
        <f t="shared" si="1036"/>
        <v>1682</v>
      </c>
      <c r="R321" s="20">
        <f t="shared" si="1036"/>
        <v>1682</v>
      </c>
      <c r="S321" s="20">
        <f t="shared" si="1036"/>
        <v>1682</v>
      </c>
      <c r="T321" s="20">
        <f>T322</f>
        <v>0</v>
      </c>
      <c r="U321" s="20">
        <f t="shared" si="1036"/>
        <v>0</v>
      </c>
      <c r="V321" s="20">
        <f t="shared" si="1036"/>
        <v>0</v>
      </c>
      <c r="W321" s="20">
        <f t="shared" si="1036"/>
        <v>0</v>
      </c>
      <c r="X321" s="20">
        <f t="shared" si="1036"/>
        <v>1682</v>
      </c>
      <c r="Y321" s="20">
        <f t="shared" si="1036"/>
        <v>1682</v>
      </c>
      <c r="Z321" s="20">
        <f t="shared" si="1036"/>
        <v>0</v>
      </c>
      <c r="AA321" s="20">
        <f t="shared" si="1036"/>
        <v>0</v>
      </c>
      <c r="AB321" s="105">
        <f t="shared" si="923"/>
        <v>0</v>
      </c>
      <c r="AC321" s="105">
        <f t="shared" si="958"/>
        <v>0</v>
      </c>
    </row>
    <row r="322" spans="1:29" s="5" customFormat="1" ht="33.75">
      <c r="A322" s="27" t="s">
        <v>430</v>
      </c>
      <c r="B322" s="21" t="s">
        <v>55</v>
      </c>
      <c r="C322" s="21" t="s">
        <v>62</v>
      </c>
      <c r="D322" s="26" t="s">
        <v>384</v>
      </c>
      <c r="E322" s="27"/>
      <c r="F322" s="29"/>
      <c r="G322" s="29"/>
      <c r="H322" s="35"/>
      <c r="I322" s="35"/>
      <c r="J322" s="35"/>
      <c r="K322" s="35"/>
      <c r="L322" s="29"/>
      <c r="M322" s="29"/>
      <c r="N322" s="22">
        <f>N323</f>
        <v>0</v>
      </c>
      <c r="O322" s="22">
        <f t="shared" si="1036"/>
        <v>0</v>
      </c>
      <c r="P322" s="22">
        <f t="shared" si="1036"/>
        <v>0</v>
      </c>
      <c r="Q322" s="22">
        <f t="shared" si="1036"/>
        <v>1682</v>
      </c>
      <c r="R322" s="22">
        <f t="shared" si="1036"/>
        <v>1682</v>
      </c>
      <c r="S322" s="22">
        <f t="shared" si="1036"/>
        <v>1682</v>
      </c>
      <c r="T322" s="22">
        <f>T323</f>
        <v>0</v>
      </c>
      <c r="U322" s="22">
        <f t="shared" si="1036"/>
        <v>0</v>
      </c>
      <c r="V322" s="22">
        <f t="shared" si="1036"/>
        <v>0</v>
      </c>
      <c r="W322" s="22">
        <f t="shared" si="1036"/>
        <v>0</v>
      </c>
      <c r="X322" s="22">
        <f t="shared" si="1036"/>
        <v>1682</v>
      </c>
      <c r="Y322" s="22">
        <f t="shared" si="1036"/>
        <v>1682</v>
      </c>
      <c r="Z322" s="22">
        <f t="shared" si="1036"/>
        <v>0</v>
      </c>
      <c r="AA322" s="22">
        <f t="shared" si="1036"/>
        <v>0</v>
      </c>
      <c r="AB322" s="104">
        <f t="shared" si="923"/>
        <v>0</v>
      </c>
      <c r="AC322" s="104">
        <f t="shared" si="958"/>
        <v>0</v>
      </c>
    </row>
    <row r="323" spans="1:29" s="5" customFormat="1" ht="20.25">
      <c r="A323" s="27" t="s">
        <v>547</v>
      </c>
      <c r="B323" s="21" t="s">
        <v>55</v>
      </c>
      <c r="C323" s="21" t="s">
        <v>62</v>
      </c>
      <c r="D323" s="26" t="s">
        <v>704</v>
      </c>
      <c r="E323" s="27"/>
      <c r="F323" s="29"/>
      <c r="G323" s="29"/>
      <c r="H323" s="35"/>
      <c r="I323" s="35"/>
      <c r="J323" s="35"/>
      <c r="K323" s="35"/>
      <c r="L323" s="29"/>
      <c r="M323" s="29"/>
      <c r="N323" s="22">
        <f>N324</f>
        <v>0</v>
      </c>
      <c r="O323" s="22">
        <f t="shared" si="1036"/>
        <v>0</v>
      </c>
      <c r="P323" s="22">
        <f t="shared" si="1036"/>
        <v>0</v>
      </c>
      <c r="Q323" s="22">
        <f t="shared" si="1036"/>
        <v>1682</v>
      </c>
      <c r="R323" s="22">
        <f t="shared" si="1036"/>
        <v>1682</v>
      </c>
      <c r="S323" s="22">
        <f t="shared" si="1036"/>
        <v>1682</v>
      </c>
      <c r="T323" s="22">
        <f>T324</f>
        <v>0</v>
      </c>
      <c r="U323" s="22">
        <f t="shared" si="1036"/>
        <v>0</v>
      </c>
      <c r="V323" s="22">
        <f t="shared" si="1036"/>
        <v>0</v>
      </c>
      <c r="W323" s="22">
        <f t="shared" si="1036"/>
        <v>0</v>
      </c>
      <c r="X323" s="22">
        <f t="shared" si="1036"/>
        <v>1682</v>
      </c>
      <c r="Y323" s="22">
        <f t="shared" si="1036"/>
        <v>1682</v>
      </c>
      <c r="Z323" s="22">
        <f t="shared" si="1036"/>
        <v>0</v>
      </c>
      <c r="AA323" s="22">
        <f t="shared" si="1036"/>
        <v>0</v>
      </c>
      <c r="AB323" s="104">
        <f t="shared" si="923"/>
        <v>0</v>
      </c>
      <c r="AC323" s="104">
        <f t="shared" si="958"/>
        <v>0</v>
      </c>
    </row>
    <row r="324" spans="1:29" s="5" customFormat="1" ht="33.75">
      <c r="A324" s="27" t="s">
        <v>692</v>
      </c>
      <c r="B324" s="21" t="s">
        <v>55</v>
      </c>
      <c r="C324" s="21" t="s">
        <v>62</v>
      </c>
      <c r="D324" s="26" t="s">
        <v>705</v>
      </c>
      <c r="E324" s="27"/>
      <c r="F324" s="29"/>
      <c r="G324" s="29"/>
      <c r="H324" s="35"/>
      <c r="I324" s="35"/>
      <c r="J324" s="35"/>
      <c r="K324" s="35"/>
      <c r="L324" s="29"/>
      <c r="M324" s="29"/>
      <c r="N324" s="22">
        <f>N325</f>
        <v>0</v>
      </c>
      <c r="O324" s="22">
        <f t="shared" si="1036"/>
        <v>0</v>
      </c>
      <c r="P324" s="22">
        <f t="shared" si="1036"/>
        <v>0</v>
      </c>
      <c r="Q324" s="22">
        <f t="shared" si="1036"/>
        <v>1682</v>
      </c>
      <c r="R324" s="22">
        <f t="shared" si="1036"/>
        <v>1682</v>
      </c>
      <c r="S324" s="22">
        <f t="shared" si="1036"/>
        <v>1682</v>
      </c>
      <c r="T324" s="22">
        <f>T325</f>
        <v>0</v>
      </c>
      <c r="U324" s="22">
        <f t="shared" si="1036"/>
        <v>0</v>
      </c>
      <c r="V324" s="22">
        <f t="shared" si="1036"/>
        <v>0</v>
      </c>
      <c r="W324" s="22">
        <f t="shared" si="1036"/>
        <v>0</v>
      </c>
      <c r="X324" s="22">
        <f t="shared" si="1036"/>
        <v>1682</v>
      </c>
      <c r="Y324" s="22">
        <f t="shared" si="1036"/>
        <v>1682</v>
      </c>
      <c r="Z324" s="22">
        <f t="shared" si="1036"/>
        <v>0</v>
      </c>
      <c r="AA324" s="22">
        <f t="shared" si="1036"/>
        <v>0</v>
      </c>
      <c r="AB324" s="104">
        <f t="shared" si="923"/>
        <v>0</v>
      </c>
      <c r="AC324" s="104">
        <f t="shared" si="958"/>
        <v>0</v>
      </c>
    </row>
    <row r="325" spans="1:29" s="5" customFormat="1" ht="33.75">
      <c r="A325" s="27" t="s">
        <v>424</v>
      </c>
      <c r="B325" s="21" t="s">
        <v>55</v>
      </c>
      <c r="C325" s="21" t="s">
        <v>62</v>
      </c>
      <c r="D325" s="26" t="s">
        <v>705</v>
      </c>
      <c r="E325" s="21" t="s">
        <v>80</v>
      </c>
      <c r="F325" s="29"/>
      <c r="G325" s="29"/>
      <c r="H325" s="35"/>
      <c r="I325" s="35"/>
      <c r="J325" s="35"/>
      <c r="K325" s="35"/>
      <c r="L325" s="29"/>
      <c r="M325" s="29"/>
      <c r="N325" s="22">
        <f>N326</f>
        <v>0</v>
      </c>
      <c r="O325" s="22">
        <f t="shared" si="1036"/>
        <v>0</v>
      </c>
      <c r="P325" s="22">
        <f t="shared" si="1036"/>
        <v>0</v>
      </c>
      <c r="Q325" s="22">
        <f t="shared" si="1036"/>
        <v>1682</v>
      </c>
      <c r="R325" s="22">
        <f t="shared" si="1036"/>
        <v>1682</v>
      </c>
      <c r="S325" s="22">
        <f t="shared" si="1036"/>
        <v>1682</v>
      </c>
      <c r="T325" s="22">
        <f>T326</f>
        <v>0</v>
      </c>
      <c r="U325" s="22">
        <f t="shared" si="1036"/>
        <v>0</v>
      </c>
      <c r="V325" s="22">
        <f t="shared" si="1036"/>
        <v>0</v>
      </c>
      <c r="W325" s="22">
        <f t="shared" si="1036"/>
        <v>0</v>
      </c>
      <c r="X325" s="22">
        <f t="shared" si="1036"/>
        <v>1682</v>
      </c>
      <c r="Y325" s="22">
        <f t="shared" si="1036"/>
        <v>1682</v>
      </c>
      <c r="Z325" s="22">
        <f t="shared" si="1036"/>
        <v>0</v>
      </c>
      <c r="AA325" s="22">
        <f t="shared" si="1036"/>
        <v>0</v>
      </c>
      <c r="AB325" s="104">
        <f t="shared" si="923"/>
        <v>0</v>
      </c>
      <c r="AC325" s="104">
        <f t="shared" si="958"/>
        <v>0</v>
      </c>
    </row>
    <row r="326" spans="1:29" s="5" customFormat="1" ht="50.25">
      <c r="A326" s="27" t="s">
        <v>167</v>
      </c>
      <c r="B326" s="21" t="s">
        <v>55</v>
      </c>
      <c r="C326" s="21" t="s">
        <v>62</v>
      </c>
      <c r="D326" s="26" t="s">
        <v>705</v>
      </c>
      <c r="E326" s="21" t="s">
        <v>166</v>
      </c>
      <c r="F326" s="29"/>
      <c r="G326" s="29"/>
      <c r="H326" s="35"/>
      <c r="I326" s="35"/>
      <c r="J326" s="35"/>
      <c r="K326" s="35"/>
      <c r="L326" s="29"/>
      <c r="M326" s="29"/>
      <c r="N326" s="22"/>
      <c r="O326" s="22"/>
      <c r="P326" s="22"/>
      <c r="Q326" s="22">
        <v>1682</v>
      </c>
      <c r="R326" s="22">
        <f>L326+N326+O326+P326+Q326</f>
        <v>1682</v>
      </c>
      <c r="S326" s="22">
        <f>M326+Q326</f>
        <v>1682</v>
      </c>
      <c r="T326" s="22"/>
      <c r="U326" s="22"/>
      <c r="V326" s="22"/>
      <c r="W326" s="22"/>
      <c r="X326" s="22">
        <f>R326+T326+U326+V326+W326</f>
        <v>1682</v>
      </c>
      <c r="Y326" s="22">
        <f>S326+W326</f>
        <v>1682</v>
      </c>
      <c r="Z326" s="22"/>
      <c r="AA326" s="22"/>
      <c r="AB326" s="104">
        <f t="shared" si="923"/>
        <v>0</v>
      </c>
      <c r="AC326" s="104">
        <f t="shared" si="958"/>
        <v>0</v>
      </c>
    </row>
    <row r="327" spans="1:29" s="5" customFormat="1" ht="14.25" customHeight="1">
      <c r="A327" s="41"/>
      <c r="B327" s="16"/>
      <c r="C327" s="16"/>
      <c r="D327" s="17"/>
      <c r="E327" s="16"/>
      <c r="F327" s="29"/>
      <c r="G327" s="29"/>
      <c r="H327" s="35"/>
      <c r="I327" s="35"/>
      <c r="J327" s="35"/>
      <c r="K327" s="35"/>
      <c r="L327" s="29"/>
      <c r="M327" s="29"/>
      <c r="N327" s="35"/>
      <c r="O327" s="35"/>
      <c r="P327" s="35"/>
      <c r="Q327" s="35"/>
      <c r="R327" s="29"/>
      <c r="S327" s="29"/>
      <c r="T327" s="35"/>
      <c r="U327" s="35"/>
      <c r="V327" s="35"/>
      <c r="W327" s="35"/>
      <c r="X327" s="29"/>
      <c r="Y327" s="29"/>
      <c r="Z327" s="22"/>
      <c r="AA327" s="22"/>
      <c r="AB327" s="104"/>
      <c r="AC327" s="104"/>
    </row>
    <row r="328" spans="1:29" s="7" customFormat="1" ht="18.75">
      <c r="A328" s="50" t="s">
        <v>25</v>
      </c>
      <c r="B328" s="19" t="s">
        <v>55</v>
      </c>
      <c r="C328" s="19" t="s">
        <v>56</v>
      </c>
      <c r="D328" s="54"/>
      <c r="E328" s="19"/>
      <c r="F328" s="20">
        <f t="shared" ref="F328:G332" si="1037">F329</f>
        <v>11331</v>
      </c>
      <c r="G328" s="20">
        <f t="shared" si="1037"/>
        <v>0</v>
      </c>
      <c r="H328" s="36">
        <f>H329</f>
        <v>0</v>
      </c>
      <c r="I328" s="36">
        <f t="shared" ref="I328:M328" si="1038">I329</f>
        <v>0</v>
      </c>
      <c r="J328" s="36">
        <f t="shared" si="1038"/>
        <v>0</v>
      </c>
      <c r="K328" s="36">
        <f t="shared" si="1038"/>
        <v>0</v>
      </c>
      <c r="L328" s="20">
        <f t="shared" si="1038"/>
        <v>11331</v>
      </c>
      <c r="M328" s="20">
        <f t="shared" si="1038"/>
        <v>0</v>
      </c>
      <c r="N328" s="36">
        <f>N329</f>
        <v>0</v>
      </c>
      <c r="O328" s="36">
        <f t="shared" ref="O328" si="1039">O329</f>
        <v>0</v>
      </c>
      <c r="P328" s="36">
        <f t="shared" ref="P328" si="1040">P329</f>
        <v>0</v>
      </c>
      <c r="Q328" s="36">
        <f t="shared" ref="Q328" si="1041">Q329</f>
        <v>0</v>
      </c>
      <c r="R328" s="20">
        <f t="shared" ref="R328" si="1042">R329</f>
        <v>11331</v>
      </c>
      <c r="S328" s="20">
        <f t="shared" ref="S328" si="1043">S329</f>
        <v>0</v>
      </c>
      <c r="T328" s="20">
        <f>T329</f>
        <v>679</v>
      </c>
      <c r="U328" s="20">
        <f t="shared" ref="U328:AA328" si="1044">U329</f>
        <v>0</v>
      </c>
      <c r="V328" s="20">
        <f t="shared" si="1044"/>
        <v>0</v>
      </c>
      <c r="W328" s="20">
        <f t="shared" si="1044"/>
        <v>3478</v>
      </c>
      <c r="X328" s="20">
        <f t="shared" si="1044"/>
        <v>15488</v>
      </c>
      <c r="Y328" s="20">
        <f t="shared" si="1044"/>
        <v>3478</v>
      </c>
      <c r="Z328" s="20">
        <f t="shared" si="1044"/>
        <v>0</v>
      </c>
      <c r="AA328" s="20">
        <f t="shared" si="1044"/>
        <v>0</v>
      </c>
      <c r="AB328" s="105">
        <f t="shared" si="923"/>
        <v>0</v>
      </c>
      <c r="AC328" s="105">
        <f t="shared" si="958"/>
        <v>0</v>
      </c>
    </row>
    <row r="329" spans="1:29" s="8" customFormat="1" ht="54" customHeight="1">
      <c r="A329" s="27" t="s">
        <v>663</v>
      </c>
      <c r="B329" s="21" t="s">
        <v>55</v>
      </c>
      <c r="C329" s="21" t="s">
        <v>56</v>
      </c>
      <c r="D329" s="26" t="s">
        <v>364</v>
      </c>
      <c r="E329" s="21"/>
      <c r="F329" s="22">
        <f>F330+F338+F344+F347+F341+F334</f>
        <v>11331</v>
      </c>
      <c r="G329" s="22">
        <f>G330+G338+G344+G347+G341+G334</f>
        <v>0</v>
      </c>
      <c r="H329" s="67">
        <f>H330+H334+H338+H341+H344+H347</f>
        <v>0</v>
      </c>
      <c r="I329" s="67">
        <f t="shared" ref="I329:M329" si="1045">I330+I334+I338+I341+I344+I347</f>
        <v>0</v>
      </c>
      <c r="J329" s="67">
        <f t="shared" si="1045"/>
        <v>0</v>
      </c>
      <c r="K329" s="67">
        <f t="shared" si="1045"/>
        <v>0</v>
      </c>
      <c r="L329" s="22">
        <f t="shared" si="1045"/>
        <v>11331</v>
      </c>
      <c r="M329" s="22">
        <f t="shared" si="1045"/>
        <v>0</v>
      </c>
      <c r="N329" s="67">
        <f>N330+N334+N338+N341+N344+N347</f>
        <v>0</v>
      </c>
      <c r="O329" s="67">
        <f t="shared" ref="O329" si="1046">O330+O334+O338+O341+O344+O347</f>
        <v>0</v>
      </c>
      <c r="P329" s="67">
        <f t="shared" ref="P329" si="1047">P330+P334+P338+P341+P344+P347</f>
        <v>0</v>
      </c>
      <c r="Q329" s="67">
        <f t="shared" ref="Q329" si="1048">Q330+Q334+Q338+Q341+Q344+Q347</f>
        <v>0</v>
      </c>
      <c r="R329" s="22">
        <f t="shared" ref="R329" si="1049">R330+R334+R338+R341+R344+R347</f>
        <v>11331</v>
      </c>
      <c r="S329" s="22">
        <f t="shared" ref="S329" si="1050">S330+S334+S338+S341+S344+S347</f>
        <v>0</v>
      </c>
      <c r="T329" s="22">
        <f>T330+T334+T338+T341+T344+T347</f>
        <v>679</v>
      </c>
      <c r="U329" s="22">
        <f t="shared" ref="U329:Y329" si="1051">U330+U334+U338+U341+U344+U347</f>
        <v>0</v>
      </c>
      <c r="V329" s="22">
        <f t="shared" si="1051"/>
        <v>0</v>
      </c>
      <c r="W329" s="22">
        <f t="shared" si="1051"/>
        <v>3478</v>
      </c>
      <c r="X329" s="22">
        <f t="shared" si="1051"/>
        <v>15488</v>
      </c>
      <c r="Y329" s="22">
        <f t="shared" si="1051"/>
        <v>3478</v>
      </c>
      <c r="Z329" s="22">
        <f t="shared" ref="Z329:AA329" si="1052">Z330+Z334+Z338+Z341+Z344+Z347</f>
        <v>0</v>
      </c>
      <c r="AA329" s="22">
        <f t="shared" si="1052"/>
        <v>0</v>
      </c>
      <c r="AB329" s="104">
        <f t="shared" si="923"/>
        <v>0</v>
      </c>
      <c r="AC329" s="104">
        <f t="shared" si="958"/>
        <v>0</v>
      </c>
    </row>
    <row r="330" spans="1:29" s="9" customFormat="1" ht="21" customHeight="1">
      <c r="A330" s="27" t="s">
        <v>78</v>
      </c>
      <c r="B330" s="21" t="s">
        <v>55</v>
      </c>
      <c r="C330" s="21" t="s">
        <v>56</v>
      </c>
      <c r="D330" s="26" t="s">
        <v>365</v>
      </c>
      <c r="E330" s="21"/>
      <c r="F330" s="22">
        <f t="shared" si="1037"/>
        <v>8426</v>
      </c>
      <c r="G330" s="22">
        <f t="shared" si="1037"/>
        <v>0</v>
      </c>
      <c r="H330" s="37">
        <f>H331</f>
        <v>0</v>
      </c>
      <c r="I330" s="37">
        <f t="shared" ref="I330:M332" si="1053">I331</f>
        <v>0</v>
      </c>
      <c r="J330" s="37">
        <f t="shared" si="1053"/>
        <v>0</v>
      </c>
      <c r="K330" s="37">
        <f t="shared" si="1053"/>
        <v>0</v>
      </c>
      <c r="L330" s="22">
        <f t="shared" si="1053"/>
        <v>8426</v>
      </c>
      <c r="M330" s="22">
        <f t="shared" si="1053"/>
        <v>0</v>
      </c>
      <c r="N330" s="37">
        <f>N331</f>
        <v>0</v>
      </c>
      <c r="O330" s="37">
        <f t="shared" ref="O330:O332" si="1054">O331</f>
        <v>0</v>
      </c>
      <c r="P330" s="37">
        <f t="shared" ref="P330:P332" si="1055">P331</f>
        <v>0</v>
      </c>
      <c r="Q330" s="37">
        <f t="shared" ref="Q330:Q332" si="1056">Q331</f>
        <v>0</v>
      </c>
      <c r="R330" s="22">
        <f t="shared" ref="R330:R332" si="1057">R331</f>
        <v>8426</v>
      </c>
      <c r="S330" s="22">
        <f t="shared" ref="S330:S332" si="1058">S331</f>
        <v>0</v>
      </c>
      <c r="T330" s="37">
        <f>T331</f>
        <v>0</v>
      </c>
      <c r="U330" s="37">
        <f t="shared" ref="U330:AA332" si="1059">U331</f>
        <v>0</v>
      </c>
      <c r="V330" s="37">
        <f t="shared" si="1059"/>
        <v>0</v>
      </c>
      <c r="W330" s="37">
        <f t="shared" si="1059"/>
        <v>0</v>
      </c>
      <c r="X330" s="22">
        <f t="shared" si="1059"/>
        <v>8426</v>
      </c>
      <c r="Y330" s="22">
        <f t="shared" si="1059"/>
        <v>0</v>
      </c>
      <c r="Z330" s="22">
        <f t="shared" si="1059"/>
        <v>0</v>
      </c>
      <c r="AA330" s="22">
        <f t="shared" si="1059"/>
        <v>0</v>
      </c>
      <c r="AB330" s="104">
        <f t="shared" si="923"/>
        <v>0</v>
      </c>
      <c r="AC330" s="104"/>
    </row>
    <row r="331" spans="1:29" s="9" customFormat="1" ht="16.5">
      <c r="A331" s="27" t="s">
        <v>121</v>
      </c>
      <c r="B331" s="21" t="s">
        <v>55</v>
      </c>
      <c r="C331" s="21" t="s">
        <v>56</v>
      </c>
      <c r="D331" s="26" t="s">
        <v>366</v>
      </c>
      <c r="E331" s="21"/>
      <c r="F331" s="22">
        <f t="shared" si="1037"/>
        <v>8426</v>
      </c>
      <c r="G331" s="22">
        <f t="shared" si="1037"/>
        <v>0</v>
      </c>
      <c r="H331" s="37">
        <f>H332</f>
        <v>0</v>
      </c>
      <c r="I331" s="37">
        <f t="shared" si="1053"/>
        <v>0</v>
      </c>
      <c r="J331" s="37">
        <f t="shared" si="1053"/>
        <v>0</v>
      </c>
      <c r="K331" s="37">
        <f t="shared" si="1053"/>
        <v>0</v>
      </c>
      <c r="L331" s="22">
        <f t="shared" si="1053"/>
        <v>8426</v>
      </c>
      <c r="M331" s="22">
        <f t="shared" si="1053"/>
        <v>0</v>
      </c>
      <c r="N331" s="37">
        <f>N332</f>
        <v>0</v>
      </c>
      <c r="O331" s="37">
        <f t="shared" si="1054"/>
        <v>0</v>
      </c>
      <c r="P331" s="37">
        <f t="shared" si="1055"/>
        <v>0</v>
      </c>
      <c r="Q331" s="37">
        <f t="shared" si="1056"/>
        <v>0</v>
      </c>
      <c r="R331" s="22">
        <f t="shared" si="1057"/>
        <v>8426</v>
      </c>
      <c r="S331" s="22">
        <f t="shared" si="1058"/>
        <v>0</v>
      </c>
      <c r="T331" s="37">
        <f>T332</f>
        <v>0</v>
      </c>
      <c r="U331" s="37">
        <f t="shared" si="1059"/>
        <v>0</v>
      </c>
      <c r="V331" s="37">
        <f t="shared" si="1059"/>
        <v>0</v>
      </c>
      <c r="W331" s="37">
        <f t="shared" si="1059"/>
        <v>0</v>
      </c>
      <c r="X331" s="22">
        <f t="shared" si="1059"/>
        <v>8426</v>
      </c>
      <c r="Y331" s="22">
        <f t="shared" si="1059"/>
        <v>0</v>
      </c>
      <c r="Z331" s="22">
        <f t="shared" si="1059"/>
        <v>0</v>
      </c>
      <c r="AA331" s="22">
        <f t="shared" si="1059"/>
        <v>0</v>
      </c>
      <c r="AB331" s="104">
        <f t="shared" si="923"/>
        <v>0</v>
      </c>
      <c r="AC331" s="104"/>
    </row>
    <row r="332" spans="1:29" s="9" customFormat="1" ht="33">
      <c r="A332" s="27" t="s">
        <v>424</v>
      </c>
      <c r="B332" s="21" t="s">
        <v>55</v>
      </c>
      <c r="C332" s="21" t="s">
        <v>56</v>
      </c>
      <c r="D332" s="26" t="s">
        <v>366</v>
      </c>
      <c r="E332" s="21" t="s">
        <v>80</v>
      </c>
      <c r="F332" s="22">
        <f t="shared" si="1037"/>
        <v>8426</v>
      </c>
      <c r="G332" s="22">
        <f t="shared" si="1037"/>
        <v>0</v>
      </c>
      <c r="H332" s="37">
        <f>H333</f>
        <v>0</v>
      </c>
      <c r="I332" s="37">
        <f t="shared" si="1053"/>
        <v>0</v>
      </c>
      <c r="J332" s="37">
        <f t="shared" si="1053"/>
        <v>0</v>
      </c>
      <c r="K332" s="37">
        <f t="shared" si="1053"/>
        <v>0</v>
      </c>
      <c r="L332" s="22">
        <f t="shared" si="1053"/>
        <v>8426</v>
      </c>
      <c r="M332" s="22">
        <f t="shared" si="1053"/>
        <v>0</v>
      </c>
      <c r="N332" s="37">
        <f>N333</f>
        <v>0</v>
      </c>
      <c r="O332" s="37">
        <f t="shared" si="1054"/>
        <v>0</v>
      </c>
      <c r="P332" s="37">
        <f t="shared" si="1055"/>
        <v>0</v>
      </c>
      <c r="Q332" s="37">
        <f t="shared" si="1056"/>
        <v>0</v>
      </c>
      <c r="R332" s="22">
        <f t="shared" si="1057"/>
        <v>8426</v>
      </c>
      <c r="S332" s="22">
        <f t="shared" si="1058"/>
        <v>0</v>
      </c>
      <c r="T332" s="37">
        <f>T333</f>
        <v>0</v>
      </c>
      <c r="U332" s="37">
        <f t="shared" si="1059"/>
        <v>0</v>
      </c>
      <c r="V332" s="37">
        <f t="shared" si="1059"/>
        <v>0</v>
      </c>
      <c r="W332" s="37">
        <f t="shared" si="1059"/>
        <v>0</v>
      </c>
      <c r="X332" s="22">
        <f t="shared" si="1059"/>
        <v>8426</v>
      </c>
      <c r="Y332" s="22">
        <f t="shared" si="1059"/>
        <v>0</v>
      </c>
      <c r="Z332" s="22">
        <f t="shared" si="1059"/>
        <v>0</v>
      </c>
      <c r="AA332" s="22">
        <f t="shared" si="1059"/>
        <v>0</v>
      </c>
      <c r="AB332" s="104">
        <f t="shared" si="923"/>
        <v>0</v>
      </c>
      <c r="AC332" s="104"/>
    </row>
    <row r="333" spans="1:29" s="9" customFormat="1" ht="38.25" customHeight="1">
      <c r="A333" s="55" t="s">
        <v>167</v>
      </c>
      <c r="B333" s="21" t="s">
        <v>55</v>
      </c>
      <c r="C333" s="21" t="s">
        <v>56</v>
      </c>
      <c r="D333" s="26" t="s">
        <v>366</v>
      </c>
      <c r="E333" s="21" t="s">
        <v>166</v>
      </c>
      <c r="F333" s="22">
        <f>5952+2474</f>
        <v>8426</v>
      </c>
      <c r="G333" s="22"/>
      <c r="H333" s="37"/>
      <c r="I333" s="37"/>
      <c r="J333" s="37"/>
      <c r="K333" s="37"/>
      <c r="L333" s="22">
        <f>F333+H333+I333+J333+K333</f>
        <v>8426</v>
      </c>
      <c r="M333" s="22">
        <f>G333+K333</f>
        <v>0</v>
      </c>
      <c r="N333" s="37"/>
      <c r="O333" s="37"/>
      <c r="P333" s="37"/>
      <c r="Q333" s="37"/>
      <c r="R333" s="22">
        <f>L333+N333+O333+P333+Q333</f>
        <v>8426</v>
      </c>
      <c r="S333" s="22">
        <f>M333+Q333</f>
        <v>0</v>
      </c>
      <c r="T333" s="37"/>
      <c r="U333" s="37"/>
      <c r="V333" s="37"/>
      <c r="W333" s="37"/>
      <c r="X333" s="22">
        <f>R333+T333+U333+V333+W333</f>
        <v>8426</v>
      </c>
      <c r="Y333" s="22">
        <f>S333+W333</f>
        <v>0</v>
      </c>
      <c r="Z333" s="22"/>
      <c r="AA333" s="22"/>
      <c r="AB333" s="104">
        <f t="shared" si="923"/>
        <v>0</v>
      </c>
      <c r="AC333" s="104"/>
    </row>
    <row r="334" spans="1:29" s="9" customFormat="1" ht="38.25" customHeight="1">
      <c r="A334" s="55" t="s">
        <v>211</v>
      </c>
      <c r="B334" s="21" t="s">
        <v>55</v>
      </c>
      <c r="C334" s="21" t="s">
        <v>56</v>
      </c>
      <c r="D334" s="26" t="s">
        <v>665</v>
      </c>
      <c r="E334" s="21"/>
      <c r="F334" s="22">
        <f t="shared" ref="F334:G336" si="1060">F335</f>
        <v>2386</v>
      </c>
      <c r="G334" s="22">
        <f t="shared" si="1060"/>
        <v>0</v>
      </c>
      <c r="H334" s="37">
        <f>H335</f>
        <v>0</v>
      </c>
      <c r="I334" s="37">
        <f t="shared" ref="I334:M336" si="1061">I335</f>
        <v>0</v>
      </c>
      <c r="J334" s="37">
        <f t="shared" si="1061"/>
        <v>0</v>
      </c>
      <c r="K334" s="37">
        <f t="shared" si="1061"/>
        <v>0</v>
      </c>
      <c r="L334" s="22">
        <f t="shared" si="1061"/>
        <v>2386</v>
      </c>
      <c r="M334" s="22">
        <f t="shared" si="1061"/>
        <v>0</v>
      </c>
      <c r="N334" s="37">
        <f>N335</f>
        <v>0</v>
      </c>
      <c r="O334" s="37">
        <f t="shared" ref="O334:O336" si="1062">O335</f>
        <v>0</v>
      </c>
      <c r="P334" s="37">
        <f t="shared" ref="P334:P336" si="1063">P335</f>
        <v>0</v>
      </c>
      <c r="Q334" s="37">
        <f t="shared" ref="Q334:Q336" si="1064">Q335</f>
        <v>0</v>
      </c>
      <c r="R334" s="22">
        <f t="shared" ref="R334:R336" si="1065">R335</f>
        <v>2386</v>
      </c>
      <c r="S334" s="22">
        <f t="shared" ref="S334:S336" si="1066">S335</f>
        <v>0</v>
      </c>
      <c r="T334" s="37">
        <f>T335</f>
        <v>0</v>
      </c>
      <c r="U334" s="37">
        <f t="shared" ref="U334:AA336" si="1067">U335</f>
        <v>0</v>
      </c>
      <c r="V334" s="37">
        <f t="shared" si="1067"/>
        <v>0</v>
      </c>
      <c r="W334" s="37">
        <f t="shared" si="1067"/>
        <v>0</v>
      </c>
      <c r="X334" s="22">
        <f t="shared" si="1067"/>
        <v>2386</v>
      </c>
      <c r="Y334" s="22">
        <f t="shared" si="1067"/>
        <v>0</v>
      </c>
      <c r="Z334" s="22">
        <f t="shared" si="1067"/>
        <v>0</v>
      </c>
      <c r="AA334" s="22">
        <f t="shared" si="1067"/>
        <v>0</v>
      </c>
      <c r="AB334" s="104">
        <f t="shared" si="923"/>
        <v>0</v>
      </c>
      <c r="AC334" s="104"/>
    </row>
    <row r="335" spans="1:29" s="9" customFormat="1" ht="48" customHeight="1">
      <c r="A335" s="55" t="s">
        <v>667</v>
      </c>
      <c r="B335" s="21" t="s">
        <v>55</v>
      </c>
      <c r="C335" s="21" t="s">
        <v>56</v>
      </c>
      <c r="D335" s="26" t="s">
        <v>666</v>
      </c>
      <c r="E335" s="21"/>
      <c r="F335" s="22">
        <f t="shared" si="1060"/>
        <v>2386</v>
      </c>
      <c r="G335" s="22">
        <f t="shared" si="1060"/>
        <v>0</v>
      </c>
      <c r="H335" s="37">
        <f>H336</f>
        <v>0</v>
      </c>
      <c r="I335" s="37">
        <f t="shared" si="1061"/>
        <v>0</v>
      </c>
      <c r="J335" s="37">
        <f t="shared" si="1061"/>
        <v>0</v>
      </c>
      <c r="K335" s="37">
        <f t="shared" si="1061"/>
        <v>0</v>
      </c>
      <c r="L335" s="22">
        <f t="shared" si="1061"/>
        <v>2386</v>
      </c>
      <c r="M335" s="22">
        <f t="shared" si="1061"/>
        <v>0</v>
      </c>
      <c r="N335" s="37">
        <f>N336</f>
        <v>0</v>
      </c>
      <c r="O335" s="37">
        <f t="shared" si="1062"/>
        <v>0</v>
      </c>
      <c r="P335" s="37">
        <f t="shared" si="1063"/>
        <v>0</v>
      </c>
      <c r="Q335" s="37">
        <f t="shared" si="1064"/>
        <v>0</v>
      </c>
      <c r="R335" s="22">
        <f t="shared" si="1065"/>
        <v>2386</v>
      </c>
      <c r="S335" s="22">
        <f t="shared" si="1066"/>
        <v>0</v>
      </c>
      <c r="T335" s="37">
        <f>T336</f>
        <v>0</v>
      </c>
      <c r="U335" s="37">
        <f t="shared" si="1067"/>
        <v>0</v>
      </c>
      <c r="V335" s="37">
        <f t="shared" si="1067"/>
        <v>0</v>
      </c>
      <c r="W335" s="37">
        <f t="shared" si="1067"/>
        <v>0</v>
      </c>
      <c r="X335" s="22">
        <f t="shared" si="1067"/>
        <v>2386</v>
      </c>
      <c r="Y335" s="22">
        <f t="shared" si="1067"/>
        <v>0</v>
      </c>
      <c r="Z335" s="22">
        <f t="shared" si="1067"/>
        <v>0</v>
      </c>
      <c r="AA335" s="22">
        <f t="shared" si="1067"/>
        <v>0</v>
      </c>
      <c r="AB335" s="104">
        <f t="shared" si="923"/>
        <v>0</v>
      </c>
      <c r="AC335" s="104"/>
    </row>
    <row r="336" spans="1:29" s="9" customFormat="1" ht="38.25" customHeight="1">
      <c r="A336" s="27" t="s">
        <v>424</v>
      </c>
      <c r="B336" s="21" t="s">
        <v>55</v>
      </c>
      <c r="C336" s="21" t="s">
        <v>56</v>
      </c>
      <c r="D336" s="26" t="s">
        <v>666</v>
      </c>
      <c r="E336" s="21" t="s">
        <v>80</v>
      </c>
      <c r="F336" s="22">
        <f t="shared" si="1060"/>
        <v>2386</v>
      </c>
      <c r="G336" s="22">
        <f t="shared" si="1060"/>
        <v>0</v>
      </c>
      <c r="H336" s="37">
        <f>H337</f>
        <v>0</v>
      </c>
      <c r="I336" s="37">
        <f t="shared" si="1061"/>
        <v>0</v>
      </c>
      <c r="J336" s="37">
        <f t="shared" si="1061"/>
        <v>0</v>
      </c>
      <c r="K336" s="37">
        <f t="shared" si="1061"/>
        <v>0</v>
      </c>
      <c r="L336" s="22">
        <f t="shared" si="1061"/>
        <v>2386</v>
      </c>
      <c r="M336" s="22">
        <f t="shared" si="1061"/>
        <v>0</v>
      </c>
      <c r="N336" s="37">
        <f>N337</f>
        <v>0</v>
      </c>
      <c r="O336" s="37">
        <f t="shared" si="1062"/>
        <v>0</v>
      </c>
      <c r="P336" s="37">
        <f t="shared" si="1063"/>
        <v>0</v>
      </c>
      <c r="Q336" s="37">
        <f t="shared" si="1064"/>
        <v>0</v>
      </c>
      <c r="R336" s="22">
        <f t="shared" si="1065"/>
        <v>2386</v>
      </c>
      <c r="S336" s="22">
        <f t="shared" si="1066"/>
        <v>0</v>
      </c>
      <c r="T336" s="37">
        <f>T337</f>
        <v>0</v>
      </c>
      <c r="U336" s="37">
        <f t="shared" si="1067"/>
        <v>0</v>
      </c>
      <c r="V336" s="37">
        <f t="shared" si="1067"/>
        <v>0</v>
      </c>
      <c r="W336" s="37">
        <f t="shared" si="1067"/>
        <v>0</v>
      </c>
      <c r="X336" s="22">
        <f t="shared" si="1067"/>
        <v>2386</v>
      </c>
      <c r="Y336" s="22">
        <f t="shared" si="1067"/>
        <v>0</v>
      </c>
      <c r="Z336" s="22">
        <f t="shared" si="1067"/>
        <v>0</v>
      </c>
      <c r="AA336" s="22">
        <f t="shared" si="1067"/>
        <v>0</v>
      </c>
      <c r="AB336" s="104">
        <f t="shared" ref="AB336:AB399" si="1068">Z336/X336*100</f>
        <v>0</v>
      </c>
      <c r="AC336" s="104"/>
    </row>
    <row r="337" spans="1:29" s="9" customFormat="1" ht="38.25" customHeight="1">
      <c r="A337" s="55" t="s">
        <v>167</v>
      </c>
      <c r="B337" s="21" t="s">
        <v>55</v>
      </c>
      <c r="C337" s="21" t="s">
        <v>56</v>
      </c>
      <c r="D337" s="26" t="s">
        <v>666</v>
      </c>
      <c r="E337" s="21" t="s">
        <v>166</v>
      </c>
      <c r="F337" s="22">
        <v>2386</v>
      </c>
      <c r="G337" s="22"/>
      <c r="H337" s="37"/>
      <c r="I337" s="37"/>
      <c r="J337" s="37"/>
      <c r="K337" s="37"/>
      <c r="L337" s="22">
        <f>F337+H337+I337+J337+K337</f>
        <v>2386</v>
      </c>
      <c r="M337" s="22">
        <f>G337+K337</f>
        <v>0</v>
      </c>
      <c r="N337" s="37"/>
      <c r="O337" s="37"/>
      <c r="P337" s="37"/>
      <c r="Q337" s="37"/>
      <c r="R337" s="22">
        <f>L337+N337+O337+P337+Q337</f>
        <v>2386</v>
      </c>
      <c r="S337" s="22">
        <f>M337+Q337</f>
        <v>0</v>
      </c>
      <c r="T337" s="37"/>
      <c r="U337" s="37"/>
      <c r="V337" s="37"/>
      <c r="W337" s="37"/>
      <c r="X337" s="22">
        <f>R337+T337+U337+V337+W337</f>
        <v>2386</v>
      </c>
      <c r="Y337" s="22">
        <f>S337+W337</f>
        <v>0</v>
      </c>
      <c r="Z337" s="22"/>
      <c r="AA337" s="22"/>
      <c r="AB337" s="104">
        <f t="shared" si="1068"/>
        <v>0</v>
      </c>
      <c r="AC337" s="104"/>
    </row>
    <row r="338" spans="1:29" s="9" customFormat="1" ht="70.5" customHeight="1">
      <c r="A338" s="55" t="s">
        <v>723</v>
      </c>
      <c r="B338" s="21" t="s">
        <v>55</v>
      </c>
      <c r="C338" s="21" t="s">
        <v>56</v>
      </c>
      <c r="D338" s="26" t="s">
        <v>539</v>
      </c>
      <c r="E338" s="21"/>
      <c r="F338" s="22">
        <f t="shared" ref="F338:G339" si="1069">F339</f>
        <v>177</v>
      </c>
      <c r="G338" s="22">
        <f t="shared" si="1069"/>
        <v>0</v>
      </c>
      <c r="H338" s="37">
        <f>H339</f>
        <v>0</v>
      </c>
      <c r="I338" s="37">
        <f t="shared" ref="I338:M339" si="1070">I339</f>
        <v>0</v>
      </c>
      <c r="J338" s="37">
        <f t="shared" si="1070"/>
        <v>0</v>
      </c>
      <c r="K338" s="37">
        <f t="shared" si="1070"/>
        <v>0</v>
      </c>
      <c r="L338" s="22">
        <f t="shared" si="1070"/>
        <v>177</v>
      </c>
      <c r="M338" s="22">
        <f t="shared" si="1070"/>
        <v>0</v>
      </c>
      <c r="N338" s="37">
        <f>N339</f>
        <v>0</v>
      </c>
      <c r="O338" s="37">
        <f t="shared" ref="O338:O339" si="1071">O339</f>
        <v>0</v>
      </c>
      <c r="P338" s="37">
        <f t="shared" ref="P338:P339" si="1072">P339</f>
        <v>0</v>
      </c>
      <c r="Q338" s="37">
        <f t="shared" ref="Q338:Q339" si="1073">Q339</f>
        <v>0</v>
      </c>
      <c r="R338" s="22">
        <f t="shared" ref="R338:R339" si="1074">R339</f>
        <v>177</v>
      </c>
      <c r="S338" s="22">
        <f t="shared" ref="S338:S339" si="1075">S339</f>
        <v>0</v>
      </c>
      <c r="T338" s="22">
        <f>T339</f>
        <v>222</v>
      </c>
      <c r="U338" s="22">
        <f t="shared" ref="U338:AA339" si="1076">U339</f>
        <v>0</v>
      </c>
      <c r="V338" s="22">
        <f t="shared" si="1076"/>
        <v>0</v>
      </c>
      <c r="W338" s="22">
        <f t="shared" si="1076"/>
        <v>1563</v>
      </c>
      <c r="X338" s="22">
        <f t="shared" si="1076"/>
        <v>1962</v>
      </c>
      <c r="Y338" s="22">
        <f t="shared" si="1076"/>
        <v>1563</v>
      </c>
      <c r="Z338" s="22">
        <f t="shared" si="1076"/>
        <v>0</v>
      </c>
      <c r="AA338" s="22">
        <f t="shared" si="1076"/>
        <v>0</v>
      </c>
      <c r="AB338" s="104">
        <f t="shared" si="1068"/>
        <v>0</v>
      </c>
      <c r="AC338" s="104">
        <f t="shared" ref="AC338:AC399" si="1077">AA338/Y338*100</f>
        <v>0</v>
      </c>
    </row>
    <row r="339" spans="1:29" s="9" customFormat="1" ht="35.25" customHeight="1">
      <c r="A339" s="27" t="s">
        <v>424</v>
      </c>
      <c r="B339" s="21" t="s">
        <v>55</v>
      </c>
      <c r="C339" s="21" t="s">
        <v>56</v>
      </c>
      <c r="D339" s="26" t="s">
        <v>539</v>
      </c>
      <c r="E339" s="21" t="s">
        <v>80</v>
      </c>
      <c r="F339" s="22">
        <f t="shared" si="1069"/>
        <v>177</v>
      </c>
      <c r="G339" s="22">
        <f t="shared" si="1069"/>
        <v>0</v>
      </c>
      <c r="H339" s="37">
        <f>H340</f>
        <v>0</v>
      </c>
      <c r="I339" s="37">
        <f t="shared" si="1070"/>
        <v>0</v>
      </c>
      <c r="J339" s="37">
        <f t="shared" si="1070"/>
        <v>0</v>
      </c>
      <c r="K339" s="37">
        <f t="shared" si="1070"/>
        <v>0</v>
      </c>
      <c r="L339" s="22">
        <f t="shared" si="1070"/>
        <v>177</v>
      </c>
      <c r="M339" s="22">
        <f t="shared" si="1070"/>
        <v>0</v>
      </c>
      <c r="N339" s="37">
        <f>N340</f>
        <v>0</v>
      </c>
      <c r="O339" s="37">
        <f t="shared" si="1071"/>
        <v>0</v>
      </c>
      <c r="P339" s="37">
        <f t="shared" si="1072"/>
        <v>0</v>
      </c>
      <c r="Q339" s="37">
        <f t="shared" si="1073"/>
        <v>0</v>
      </c>
      <c r="R339" s="22">
        <f t="shared" si="1074"/>
        <v>177</v>
      </c>
      <c r="S339" s="22">
        <f t="shared" si="1075"/>
        <v>0</v>
      </c>
      <c r="T339" s="22">
        <f>T340</f>
        <v>222</v>
      </c>
      <c r="U339" s="22">
        <f t="shared" si="1076"/>
        <v>0</v>
      </c>
      <c r="V339" s="22">
        <f t="shared" si="1076"/>
        <v>0</v>
      </c>
      <c r="W339" s="22">
        <f t="shared" si="1076"/>
        <v>1563</v>
      </c>
      <c r="X339" s="22">
        <f t="shared" si="1076"/>
        <v>1962</v>
      </c>
      <c r="Y339" s="22">
        <f t="shared" si="1076"/>
        <v>1563</v>
      </c>
      <c r="Z339" s="22">
        <f t="shared" si="1076"/>
        <v>0</v>
      </c>
      <c r="AA339" s="22">
        <f t="shared" si="1076"/>
        <v>0</v>
      </c>
      <c r="AB339" s="104">
        <f t="shared" si="1068"/>
        <v>0</v>
      </c>
      <c r="AC339" s="104">
        <f t="shared" si="1077"/>
        <v>0</v>
      </c>
    </row>
    <row r="340" spans="1:29" s="9" customFormat="1" ht="35.25" customHeight="1">
      <c r="A340" s="55" t="s">
        <v>167</v>
      </c>
      <c r="B340" s="21" t="s">
        <v>55</v>
      </c>
      <c r="C340" s="21" t="s">
        <v>56</v>
      </c>
      <c r="D340" s="26" t="s">
        <v>539</v>
      </c>
      <c r="E340" s="21" t="s">
        <v>166</v>
      </c>
      <c r="F340" s="22">
        <v>177</v>
      </c>
      <c r="G340" s="22"/>
      <c r="H340" s="37"/>
      <c r="I340" s="37"/>
      <c r="J340" s="37"/>
      <c r="K340" s="37"/>
      <c r="L340" s="22">
        <f>F340+H340+I340+J340+K340</f>
        <v>177</v>
      </c>
      <c r="M340" s="22">
        <f>G340+K340</f>
        <v>0</v>
      </c>
      <c r="N340" s="37"/>
      <c r="O340" s="37"/>
      <c r="P340" s="37"/>
      <c r="Q340" s="37"/>
      <c r="R340" s="22">
        <f>L340+N340+O340+P340+Q340</f>
        <v>177</v>
      </c>
      <c r="S340" s="22">
        <f>M340+Q340</f>
        <v>0</v>
      </c>
      <c r="T340" s="22">
        <v>222</v>
      </c>
      <c r="U340" s="22"/>
      <c r="V340" s="22"/>
      <c r="W340" s="22">
        <v>1563</v>
      </c>
      <c r="X340" s="22">
        <f>R340+T340+U340+V340+W340</f>
        <v>1962</v>
      </c>
      <c r="Y340" s="22">
        <f>S340+W340</f>
        <v>1563</v>
      </c>
      <c r="Z340" s="22"/>
      <c r="AA340" s="22"/>
      <c r="AB340" s="104">
        <f t="shared" si="1068"/>
        <v>0</v>
      </c>
      <c r="AC340" s="104">
        <f t="shared" si="1077"/>
        <v>0</v>
      </c>
    </row>
    <row r="341" spans="1:29" s="9" customFormat="1" ht="66" customHeight="1">
      <c r="A341" s="55" t="s">
        <v>724</v>
      </c>
      <c r="B341" s="21" t="s">
        <v>55</v>
      </c>
      <c r="C341" s="21" t="s">
        <v>56</v>
      </c>
      <c r="D341" s="26" t="s">
        <v>664</v>
      </c>
      <c r="E341" s="21"/>
      <c r="F341" s="22">
        <f t="shared" ref="F341:H342" si="1078">F342</f>
        <v>219</v>
      </c>
      <c r="G341" s="22">
        <f t="shared" si="1078"/>
        <v>0</v>
      </c>
      <c r="H341" s="37">
        <f t="shared" si="1078"/>
        <v>0</v>
      </c>
      <c r="I341" s="37">
        <f t="shared" ref="I341:M342" si="1079">I342</f>
        <v>0</v>
      </c>
      <c r="J341" s="37">
        <f t="shared" si="1079"/>
        <v>0</v>
      </c>
      <c r="K341" s="37">
        <f t="shared" si="1079"/>
        <v>0</v>
      </c>
      <c r="L341" s="22">
        <f t="shared" si="1079"/>
        <v>219</v>
      </c>
      <c r="M341" s="22">
        <f t="shared" si="1079"/>
        <v>0</v>
      </c>
      <c r="N341" s="37">
        <f>N342</f>
        <v>0</v>
      </c>
      <c r="O341" s="37">
        <f t="shared" ref="O341:O342" si="1080">O342</f>
        <v>0</v>
      </c>
      <c r="P341" s="37">
        <f t="shared" ref="P341:P342" si="1081">P342</f>
        <v>0</v>
      </c>
      <c r="Q341" s="37">
        <f t="shared" ref="Q341:Q342" si="1082">Q342</f>
        <v>0</v>
      </c>
      <c r="R341" s="22">
        <f t="shared" ref="R341:R342" si="1083">R342</f>
        <v>219</v>
      </c>
      <c r="S341" s="22">
        <f t="shared" ref="S341:S342" si="1084">S342</f>
        <v>0</v>
      </c>
      <c r="T341" s="22">
        <f>T342</f>
        <v>31</v>
      </c>
      <c r="U341" s="22">
        <f t="shared" ref="U341:AA342" si="1085">U342</f>
        <v>0</v>
      </c>
      <c r="V341" s="22">
        <f t="shared" si="1085"/>
        <v>0</v>
      </c>
      <c r="W341" s="22">
        <f t="shared" si="1085"/>
        <v>980</v>
      </c>
      <c r="X341" s="22">
        <f t="shared" si="1085"/>
        <v>1230</v>
      </c>
      <c r="Y341" s="22">
        <f t="shared" si="1085"/>
        <v>980</v>
      </c>
      <c r="Z341" s="22">
        <f t="shared" si="1085"/>
        <v>0</v>
      </c>
      <c r="AA341" s="22">
        <f t="shared" si="1085"/>
        <v>0</v>
      </c>
      <c r="AB341" s="104">
        <f t="shared" si="1068"/>
        <v>0</v>
      </c>
      <c r="AC341" s="104">
        <f t="shared" si="1077"/>
        <v>0</v>
      </c>
    </row>
    <row r="342" spans="1:29" s="9" customFormat="1" ht="38.25" customHeight="1">
      <c r="A342" s="27" t="s">
        <v>424</v>
      </c>
      <c r="B342" s="21" t="s">
        <v>55</v>
      </c>
      <c r="C342" s="21" t="s">
        <v>56</v>
      </c>
      <c r="D342" s="26" t="s">
        <v>664</v>
      </c>
      <c r="E342" s="21" t="s">
        <v>80</v>
      </c>
      <c r="F342" s="22">
        <f t="shared" si="1078"/>
        <v>219</v>
      </c>
      <c r="G342" s="22">
        <f t="shared" si="1078"/>
        <v>0</v>
      </c>
      <c r="H342" s="37">
        <f t="shared" si="1078"/>
        <v>0</v>
      </c>
      <c r="I342" s="37">
        <f t="shared" si="1079"/>
        <v>0</v>
      </c>
      <c r="J342" s="37">
        <f t="shared" si="1079"/>
        <v>0</v>
      </c>
      <c r="K342" s="37">
        <f t="shared" si="1079"/>
        <v>0</v>
      </c>
      <c r="L342" s="22">
        <f t="shared" si="1079"/>
        <v>219</v>
      </c>
      <c r="M342" s="22">
        <f t="shared" si="1079"/>
        <v>0</v>
      </c>
      <c r="N342" s="37">
        <f>N343</f>
        <v>0</v>
      </c>
      <c r="O342" s="37">
        <f t="shared" si="1080"/>
        <v>0</v>
      </c>
      <c r="P342" s="37">
        <f t="shared" si="1081"/>
        <v>0</v>
      </c>
      <c r="Q342" s="37">
        <f t="shared" si="1082"/>
        <v>0</v>
      </c>
      <c r="R342" s="22">
        <f t="shared" si="1083"/>
        <v>219</v>
      </c>
      <c r="S342" s="22">
        <f t="shared" si="1084"/>
        <v>0</v>
      </c>
      <c r="T342" s="22">
        <f>T343</f>
        <v>31</v>
      </c>
      <c r="U342" s="22">
        <f t="shared" si="1085"/>
        <v>0</v>
      </c>
      <c r="V342" s="22">
        <f t="shared" si="1085"/>
        <v>0</v>
      </c>
      <c r="W342" s="22">
        <f t="shared" si="1085"/>
        <v>980</v>
      </c>
      <c r="X342" s="22">
        <f t="shared" si="1085"/>
        <v>1230</v>
      </c>
      <c r="Y342" s="22">
        <f t="shared" si="1085"/>
        <v>980</v>
      </c>
      <c r="Z342" s="22">
        <f t="shared" si="1085"/>
        <v>0</v>
      </c>
      <c r="AA342" s="22">
        <f t="shared" si="1085"/>
        <v>0</v>
      </c>
      <c r="AB342" s="104">
        <f t="shared" si="1068"/>
        <v>0</v>
      </c>
      <c r="AC342" s="104">
        <f t="shared" si="1077"/>
        <v>0</v>
      </c>
    </row>
    <row r="343" spans="1:29" s="9" customFormat="1" ht="38.25" customHeight="1">
      <c r="A343" s="55" t="s">
        <v>167</v>
      </c>
      <c r="B343" s="21" t="s">
        <v>55</v>
      </c>
      <c r="C343" s="21" t="s">
        <v>56</v>
      </c>
      <c r="D343" s="26" t="s">
        <v>664</v>
      </c>
      <c r="E343" s="21" t="s">
        <v>166</v>
      </c>
      <c r="F343" s="22">
        <v>219</v>
      </c>
      <c r="G343" s="22"/>
      <c r="H343" s="37"/>
      <c r="I343" s="37"/>
      <c r="J343" s="37"/>
      <c r="K343" s="37"/>
      <c r="L343" s="22">
        <f>F343+H343+I343+J343+K343</f>
        <v>219</v>
      </c>
      <c r="M343" s="22">
        <f>G343+K343</f>
        <v>0</v>
      </c>
      <c r="N343" s="37"/>
      <c r="O343" s="37"/>
      <c r="P343" s="37"/>
      <c r="Q343" s="37"/>
      <c r="R343" s="22">
        <f>L343+N343+O343+P343+Q343</f>
        <v>219</v>
      </c>
      <c r="S343" s="22">
        <f>M343+Q343</f>
        <v>0</v>
      </c>
      <c r="T343" s="22">
        <v>31</v>
      </c>
      <c r="U343" s="22"/>
      <c r="V343" s="22"/>
      <c r="W343" s="22">
        <v>980</v>
      </c>
      <c r="X343" s="22">
        <f>R343+T343+U343+V343+W343</f>
        <v>1230</v>
      </c>
      <c r="Y343" s="22">
        <f>S343+W343</f>
        <v>980</v>
      </c>
      <c r="Z343" s="22"/>
      <c r="AA343" s="22"/>
      <c r="AB343" s="104">
        <f t="shared" si="1068"/>
        <v>0</v>
      </c>
      <c r="AC343" s="104">
        <f t="shared" si="1077"/>
        <v>0</v>
      </c>
    </row>
    <row r="344" spans="1:29" s="9" customFormat="1" ht="68.25" customHeight="1">
      <c r="A344" s="55" t="s">
        <v>725</v>
      </c>
      <c r="B344" s="21" t="s">
        <v>55</v>
      </c>
      <c r="C344" s="21" t="s">
        <v>56</v>
      </c>
      <c r="D344" s="26" t="s">
        <v>540</v>
      </c>
      <c r="E344" s="21"/>
      <c r="F344" s="22">
        <f t="shared" ref="F344:G345" si="1086">F345</f>
        <v>107</v>
      </c>
      <c r="G344" s="22">
        <f t="shared" si="1086"/>
        <v>0</v>
      </c>
      <c r="H344" s="37">
        <f>H345</f>
        <v>0</v>
      </c>
      <c r="I344" s="37">
        <f t="shared" ref="I344:M345" si="1087">I345</f>
        <v>0</v>
      </c>
      <c r="J344" s="37">
        <f t="shared" si="1087"/>
        <v>0</v>
      </c>
      <c r="K344" s="37">
        <f t="shared" si="1087"/>
        <v>0</v>
      </c>
      <c r="L344" s="22">
        <f t="shared" si="1087"/>
        <v>107</v>
      </c>
      <c r="M344" s="22">
        <f t="shared" si="1087"/>
        <v>0</v>
      </c>
      <c r="N344" s="37">
        <f>N345</f>
        <v>0</v>
      </c>
      <c r="O344" s="37">
        <f t="shared" ref="O344:O345" si="1088">O345</f>
        <v>0</v>
      </c>
      <c r="P344" s="37">
        <f t="shared" ref="P344:P345" si="1089">P345</f>
        <v>0</v>
      </c>
      <c r="Q344" s="37">
        <f t="shared" ref="Q344:Q345" si="1090">Q345</f>
        <v>0</v>
      </c>
      <c r="R344" s="22">
        <f t="shared" ref="R344:R345" si="1091">R345</f>
        <v>107</v>
      </c>
      <c r="S344" s="22">
        <f t="shared" ref="S344:S345" si="1092">S345</f>
        <v>0</v>
      </c>
      <c r="T344" s="22">
        <f>T345</f>
        <v>405</v>
      </c>
      <c r="U344" s="22">
        <f t="shared" ref="U344:AA345" si="1093">U345</f>
        <v>0</v>
      </c>
      <c r="V344" s="22">
        <f t="shared" si="1093"/>
        <v>0</v>
      </c>
      <c r="W344" s="22">
        <f t="shared" si="1093"/>
        <v>788</v>
      </c>
      <c r="X344" s="22">
        <f t="shared" si="1093"/>
        <v>1300</v>
      </c>
      <c r="Y344" s="22">
        <f t="shared" si="1093"/>
        <v>788</v>
      </c>
      <c r="Z344" s="22">
        <f t="shared" si="1093"/>
        <v>0</v>
      </c>
      <c r="AA344" s="22">
        <f t="shared" si="1093"/>
        <v>0</v>
      </c>
      <c r="AB344" s="104">
        <f t="shared" si="1068"/>
        <v>0</v>
      </c>
      <c r="AC344" s="104">
        <f t="shared" si="1077"/>
        <v>0</v>
      </c>
    </row>
    <row r="345" spans="1:29" s="9" customFormat="1" ht="38.25" customHeight="1">
      <c r="A345" s="27" t="s">
        <v>424</v>
      </c>
      <c r="B345" s="21" t="s">
        <v>55</v>
      </c>
      <c r="C345" s="21" t="s">
        <v>56</v>
      </c>
      <c r="D345" s="26" t="s">
        <v>540</v>
      </c>
      <c r="E345" s="21" t="s">
        <v>80</v>
      </c>
      <c r="F345" s="22">
        <f t="shared" si="1086"/>
        <v>107</v>
      </c>
      <c r="G345" s="22">
        <f t="shared" si="1086"/>
        <v>0</v>
      </c>
      <c r="H345" s="37">
        <f>H346</f>
        <v>0</v>
      </c>
      <c r="I345" s="37">
        <f t="shared" si="1087"/>
        <v>0</v>
      </c>
      <c r="J345" s="37">
        <f t="shared" si="1087"/>
        <v>0</v>
      </c>
      <c r="K345" s="37">
        <f t="shared" si="1087"/>
        <v>0</v>
      </c>
      <c r="L345" s="22">
        <f t="shared" si="1087"/>
        <v>107</v>
      </c>
      <c r="M345" s="22">
        <f t="shared" si="1087"/>
        <v>0</v>
      </c>
      <c r="N345" s="37">
        <f>N346</f>
        <v>0</v>
      </c>
      <c r="O345" s="37">
        <f t="shared" si="1088"/>
        <v>0</v>
      </c>
      <c r="P345" s="37">
        <f t="shared" si="1089"/>
        <v>0</v>
      </c>
      <c r="Q345" s="37">
        <f t="shared" si="1090"/>
        <v>0</v>
      </c>
      <c r="R345" s="22">
        <f t="shared" si="1091"/>
        <v>107</v>
      </c>
      <c r="S345" s="22">
        <f t="shared" si="1092"/>
        <v>0</v>
      </c>
      <c r="T345" s="22">
        <f>T346</f>
        <v>405</v>
      </c>
      <c r="U345" s="22">
        <f t="shared" si="1093"/>
        <v>0</v>
      </c>
      <c r="V345" s="22">
        <f t="shared" si="1093"/>
        <v>0</v>
      </c>
      <c r="W345" s="22">
        <f t="shared" si="1093"/>
        <v>788</v>
      </c>
      <c r="X345" s="22">
        <f t="shared" si="1093"/>
        <v>1300</v>
      </c>
      <c r="Y345" s="22">
        <f t="shared" si="1093"/>
        <v>788</v>
      </c>
      <c r="Z345" s="22">
        <f t="shared" si="1093"/>
        <v>0</v>
      </c>
      <c r="AA345" s="22">
        <f t="shared" si="1093"/>
        <v>0</v>
      </c>
      <c r="AB345" s="104">
        <f t="shared" si="1068"/>
        <v>0</v>
      </c>
      <c r="AC345" s="104">
        <f t="shared" si="1077"/>
        <v>0</v>
      </c>
    </row>
    <row r="346" spans="1:29" s="9" customFormat="1" ht="38.25" customHeight="1">
      <c r="A346" s="55" t="s">
        <v>167</v>
      </c>
      <c r="B346" s="21" t="s">
        <v>55</v>
      </c>
      <c r="C346" s="21" t="s">
        <v>56</v>
      </c>
      <c r="D346" s="26" t="s">
        <v>540</v>
      </c>
      <c r="E346" s="21" t="s">
        <v>166</v>
      </c>
      <c r="F346" s="22">
        <v>107</v>
      </c>
      <c r="G346" s="22"/>
      <c r="H346" s="37"/>
      <c r="I346" s="37"/>
      <c r="J346" s="37"/>
      <c r="K346" s="37"/>
      <c r="L346" s="22">
        <f>F346+H346+I346+J346+K346</f>
        <v>107</v>
      </c>
      <c r="M346" s="22">
        <f>G346+K346</f>
        <v>0</v>
      </c>
      <c r="N346" s="37"/>
      <c r="O346" s="37"/>
      <c r="P346" s="37"/>
      <c r="Q346" s="37"/>
      <c r="R346" s="22">
        <f>L346+N346+O346+P346+Q346</f>
        <v>107</v>
      </c>
      <c r="S346" s="22">
        <f>M346+Q346</f>
        <v>0</v>
      </c>
      <c r="T346" s="22">
        <v>405</v>
      </c>
      <c r="U346" s="22"/>
      <c r="V346" s="22"/>
      <c r="W346" s="22">
        <v>788</v>
      </c>
      <c r="X346" s="22">
        <f>R346+T346+U346+V346+W346</f>
        <v>1300</v>
      </c>
      <c r="Y346" s="22">
        <f>S346+W346</f>
        <v>788</v>
      </c>
      <c r="Z346" s="22"/>
      <c r="AA346" s="22"/>
      <c r="AB346" s="104">
        <f t="shared" si="1068"/>
        <v>0</v>
      </c>
      <c r="AC346" s="104">
        <f t="shared" si="1077"/>
        <v>0</v>
      </c>
    </row>
    <row r="347" spans="1:29" s="9" customFormat="1" ht="67.5" customHeight="1">
      <c r="A347" s="55" t="s">
        <v>726</v>
      </c>
      <c r="B347" s="21" t="s">
        <v>55</v>
      </c>
      <c r="C347" s="21" t="s">
        <v>56</v>
      </c>
      <c r="D347" s="26" t="s">
        <v>541</v>
      </c>
      <c r="E347" s="21"/>
      <c r="F347" s="22">
        <f t="shared" ref="F347:G348" si="1094">F348</f>
        <v>16</v>
      </c>
      <c r="G347" s="22">
        <f t="shared" si="1094"/>
        <v>0</v>
      </c>
      <c r="H347" s="37">
        <f>H348</f>
        <v>0</v>
      </c>
      <c r="I347" s="37">
        <f t="shared" ref="I347:M348" si="1095">I348</f>
        <v>0</v>
      </c>
      <c r="J347" s="37">
        <f t="shared" si="1095"/>
        <v>0</v>
      </c>
      <c r="K347" s="37">
        <f t="shared" si="1095"/>
        <v>0</v>
      </c>
      <c r="L347" s="22">
        <f t="shared" si="1095"/>
        <v>16</v>
      </c>
      <c r="M347" s="22">
        <f t="shared" si="1095"/>
        <v>0</v>
      </c>
      <c r="N347" s="37">
        <f>N348</f>
        <v>0</v>
      </c>
      <c r="O347" s="37">
        <f t="shared" ref="O347:O348" si="1096">O348</f>
        <v>0</v>
      </c>
      <c r="P347" s="37">
        <f t="shared" ref="P347:P348" si="1097">P348</f>
        <v>0</v>
      </c>
      <c r="Q347" s="37">
        <f t="shared" ref="Q347:Q348" si="1098">Q348</f>
        <v>0</v>
      </c>
      <c r="R347" s="22">
        <f t="shared" ref="R347:R348" si="1099">R348</f>
        <v>16</v>
      </c>
      <c r="S347" s="22">
        <f t="shared" ref="S347:S348" si="1100">S348</f>
        <v>0</v>
      </c>
      <c r="T347" s="22">
        <f>T348</f>
        <v>21</v>
      </c>
      <c r="U347" s="22">
        <f t="shared" ref="U347:AA348" si="1101">U348</f>
        <v>0</v>
      </c>
      <c r="V347" s="22">
        <f t="shared" si="1101"/>
        <v>0</v>
      </c>
      <c r="W347" s="22">
        <f t="shared" si="1101"/>
        <v>147</v>
      </c>
      <c r="X347" s="22">
        <f t="shared" si="1101"/>
        <v>184</v>
      </c>
      <c r="Y347" s="22">
        <f t="shared" si="1101"/>
        <v>147</v>
      </c>
      <c r="Z347" s="22">
        <f t="shared" si="1101"/>
        <v>0</v>
      </c>
      <c r="AA347" s="22">
        <f t="shared" si="1101"/>
        <v>0</v>
      </c>
      <c r="AB347" s="104">
        <f t="shared" si="1068"/>
        <v>0</v>
      </c>
      <c r="AC347" s="104">
        <f t="shared" si="1077"/>
        <v>0</v>
      </c>
    </row>
    <row r="348" spans="1:29" s="9" customFormat="1" ht="38.25" customHeight="1">
      <c r="A348" s="27" t="s">
        <v>424</v>
      </c>
      <c r="B348" s="21" t="s">
        <v>55</v>
      </c>
      <c r="C348" s="21" t="s">
        <v>56</v>
      </c>
      <c r="D348" s="26" t="s">
        <v>541</v>
      </c>
      <c r="E348" s="21" t="s">
        <v>80</v>
      </c>
      <c r="F348" s="22">
        <f t="shared" si="1094"/>
        <v>16</v>
      </c>
      <c r="G348" s="22">
        <f t="shared" si="1094"/>
        <v>0</v>
      </c>
      <c r="H348" s="37">
        <f>H349</f>
        <v>0</v>
      </c>
      <c r="I348" s="37">
        <f t="shared" si="1095"/>
        <v>0</v>
      </c>
      <c r="J348" s="37">
        <f t="shared" si="1095"/>
        <v>0</v>
      </c>
      <c r="K348" s="37">
        <f t="shared" si="1095"/>
        <v>0</v>
      </c>
      <c r="L348" s="22">
        <f t="shared" si="1095"/>
        <v>16</v>
      </c>
      <c r="M348" s="22">
        <f t="shared" si="1095"/>
        <v>0</v>
      </c>
      <c r="N348" s="37">
        <f>N349</f>
        <v>0</v>
      </c>
      <c r="O348" s="37">
        <f t="shared" si="1096"/>
        <v>0</v>
      </c>
      <c r="P348" s="37">
        <f t="shared" si="1097"/>
        <v>0</v>
      </c>
      <c r="Q348" s="37">
        <f t="shared" si="1098"/>
        <v>0</v>
      </c>
      <c r="R348" s="22">
        <f t="shared" si="1099"/>
        <v>16</v>
      </c>
      <c r="S348" s="22">
        <f t="shared" si="1100"/>
        <v>0</v>
      </c>
      <c r="T348" s="22">
        <f>T349</f>
        <v>21</v>
      </c>
      <c r="U348" s="22">
        <f t="shared" si="1101"/>
        <v>0</v>
      </c>
      <c r="V348" s="22">
        <f t="shared" si="1101"/>
        <v>0</v>
      </c>
      <c r="W348" s="22">
        <f t="shared" si="1101"/>
        <v>147</v>
      </c>
      <c r="X348" s="22">
        <f t="shared" si="1101"/>
        <v>184</v>
      </c>
      <c r="Y348" s="22">
        <f t="shared" si="1101"/>
        <v>147</v>
      </c>
      <c r="Z348" s="22">
        <f t="shared" si="1101"/>
        <v>0</v>
      </c>
      <c r="AA348" s="22">
        <f t="shared" si="1101"/>
        <v>0</v>
      </c>
      <c r="AB348" s="104">
        <f t="shared" si="1068"/>
        <v>0</v>
      </c>
      <c r="AC348" s="104">
        <f t="shared" si="1077"/>
        <v>0</v>
      </c>
    </row>
    <row r="349" spans="1:29" s="9" customFormat="1" ht="38.25" customHeight="1">
      <c r="A349" s="55" t="s">
        <v>167</v>
      </c>
      <c r="B349" s="21" t="s">
        <v>55</v>
      </c>
      <c r="C349" s="21" t="s">
        <v>56</v>
      </c>
      <c r="D349" s="26" t="s">
        <v>541</v>
      </c>
      <c r="E349" s="21" t="s">
        <v>166</v>
      </c>
      <c r="F349" s="22">
        <v>16</v>
      </c>
      <c r="G349" s="22"/>
      <c r="H349" s="37"/>
      <c r="I349" s="37"/>
      <c r="J349" s="37"/>
      <c r="K349" s="37"/>
      <c r="L349" s="22">
        <f>F349+H349+I349+J349+K349</f>
        <v>16</v>
      </c>
      <c r="M349" s="22">
        <f>G349+K349</f>
        <v>0</v>
      </c>
      <c r="N349" s="37"/>
      <c r="O349" s="37"/>
      <c r="P349" s="37"/>
      <c r="Q349" s="37"/>
      <c r="R349" s="22">
        <f>L349+N349+O349+P349+Q349</f>
        <v>16</v>
      </c>
      <c r="S349" s="22">
        <f>M349+Q349</f>
        <v>0</v>
      </c>
      <c r="T349" s="22">
        <v>21</v>
      </c>
      <c r="U349" s="22"/>
      <c r="V349" s="22"/>
      <c r="W349" s="22">
        <v>147</v>
      </c>
      <c r="X349" s="22">
        <f>R349+T349+U349+V349+W349</f>
        <v>184</v>
      </c>
      <c r="Y349" s="22">
        <f>S349+W349</f>
        <v>147</v>
      </c>
      <c r="Z349" s="22"/>
      <c r="AA349" s="22"/>
      <c r="AB349" s="104">
        <f t="shared" si="1068"/>
        <v>0</v>
      </c>
      <c r="AC349" s="104">
        <f t="shared" si="1077"/>
        <v>0</v>
      </c>
    </row>
    <row r="350" spans="1:29" s="9" customFormat="1" ht="16.5">
      <c r="A350" s="27"/>
      <c r="B350" s="21"/>
      <c r="C350" s="21"/>
      <c r="D350" s="26"/>
      <c r="E350" s="21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22"/>
      <c r="AA350" s="22"/>
      <c r="AB350" s="104"/>
      <c r="AC350" s="104"/>
    </row>
    <row r="351" spans="1:29" s="9" customFormat="1" ht="18.75">
      <c r="A351" s="50" t="s">
        <v>26</v>
      </c>
      <c r="B351" s="19" t="s">
        <v>55</v>
      </c>
      <c r="C351" s="19" t="s">
        <v>61</v>
      </c>
      <c r="D351" s="54"/>
      <c r="E351" s="19"/>
      <c r="F351" s="24">
        <f t="shared" ref="F351:G356" si="1102">F352</f>
        <v>291470</v>
      </c>
      <c r="G351" s="24">
        <f t="shared" si="1102"/>
        <v>100000</v>
      </c>
      <c r="H351" s="37">
        <f>H352</f>
        <v>0</v>
      </c>
      <c r="I351" s="37">
        <f t="shared" ref="I351:M351" si="1103">I352</f>
        <v>0</v>
      </c>
      <c r="J351" s="37">
        <f t="shared" si="1103"/>
        <v>0</v>
      </c>
      <c r="K351" s="37">
        <f t="shared" si="1103"/>
        <v>0</v>
      </c>
      <c r="L351" s="20">
        <f t="shared" si="1103"/>
        <v>291470</v>
      </c>
      <c r="M351" s="20">
        <f t="shared" si="1103"/>
        <v>100000</v>
      </c>
      <c r="N351" s="37">
        <f>N352</f>
        <v>0</v>
      </c>
      <c r="O351" s="37">
        <f t="shared" ref="O351:O352" si="1104">O352</f>
        <v>0</v>
      </c>
      <c r="P351" s="37">
        <f t="shared" ref="P351:P352" si="1105">P352</f>
        <v>0</v>
      </c>
      <c r="Q351" s="37">
        <f t="shared" ref="Q351:Q352" si="1106">Q352</f>
        <v>0</v>
      </c>
      <c r="R351" s="20">
        <f t="shared" ref="R351:S352" si="1107">R352</f>
        <v>291470</v>
      </c>
      <c r="S351" s="20">
        <f t="shared" ref="S351" si="1108">S352</f>
        <v>100000</v>
      </c>
      <c r="T351" s="37">
        <f>T352</f>
        <v>0</v>
      </c>
      <c r="U351" s="37">
        <f t="shared" ref="U351:AA352" si="1109">U352</f>
        <v>0</v>
      </c>
      <c r="V351" s="37">
        <f t="shared" si="1109"/>
        <v>0</v>
      </c>
      <c r="W351" s="37">
        <f t="shared" si="1109"/>
        <v>0</v>
      </c>
      <c r="X351" s="20">
        <f t="shared" si="1109"/>
        <v>291470</v>
      </c>
      <c r="Y351" s="20">
        <f t="shared" si="1109"/>
        <v>100000</v>
      </c>
      <c r="Z351" s="20">
        <f t="shared" si="1109"/>
        <v>58253</v>
      </c>
      <c r="AA351" s="20">
        <f t="shared" si="1109"/>
        <v>11000</v>
      </c>
      <c r="AB351" s="105">
        <f t="shared" si="1068"/>
        <v>19.985933372216692</v>
      </c>
      <c r="AC351" s="105">
        <f t="shared" si="1077"/>
        <v>11</v>
      </c>
    </row>
    <row r="352" spans="1:29" s="9" customFormat="1" ht="50.25">
      <c r="A352" s="27" t="s">
        <v>155</v>
      </c>
      <c r="B352" s="21" t="s">
        <v>55</v>
      </c>
      <c r="C352" s="21" t="s">
        <v>61</v>
      </c>
      <c r="D352" s="26" t="s">
        <v>356</v>
      </c>
      <c r="E352" s="19"/>
      <c r="F352" s="34">
        <f t="shared" si="1102"/>
        <v>291470</v>
      </c>
      <c r="G352" s="34">
        <f t="shared" si="1102"/>
        <v>100000</v>
      </c>
      <c r="H352" s="37">
        <f>H353</f>
        <v>0</v>
      </c>
      <c r="I352" s="37">
        <f t="shared" ref="I352:K352" si="1110">I353</f>
        <v>0</v>
      </c>
      <c r="J352" s="37">
        <f t="shared" si="1110"/>
        <v>0</v>
      </c>
      <c r="K352" s="37">
        <f t="shared" si="1110"/>
        <v>0</v>
      </c>
      <c r="L352" s="22">
        <f t="shared" ref="L352:M352" si="1111">L353</f>
        <v>291470</v>
      </c>
      <c r="M352" s="22">
        <f t="shared" si="1111"/>
        <v>100000</v>
      </c>
      <c r="N352" s="37">
        <f>N353</f>
        <v>0</v>
      </c>
      <c r="O352" s="37">
        <f t="shared" si="1104"/>
        <v>0</v>
      </c>
      <c r="P352" s="37">
        <f t="shared" si="1105"/>
        <v>0</v>
      </c>
      <c r="Q352" s="37">
        <f t="shared" si="1106"/>
        <v>0</v>
      </c>
      <c r="R352" s="22">
        <f t="shared" si="1107"/>
        <v>291470</v>
      </c>
      <c r="S352" s="22">
        <f t="shared" si="1107"/>
        <v>100000</v>
      </c>
      <c r="T352" s="37">
        <f>T353</f>
        <v>0</v>
      </c>
      <c r="U352" s="37">
        <f t="shared" si="1109"/>
        <v>0</v>
      </c>
      <c r="V352" s="37">
        <f t="shared" si="1109"/>
        <v>0</v>
      </c>
      <c r="W352" s="37">
        <f t="shared" si="1109"/>
        <v>0</v>
      </c>
      <c r="X352" s="22">
        <f t="shared" si="1109"/>
        <v>291470</v>
      </c>
      <c r="Y352" s="22">
        <f t="shared" si="1109"/>
        <v>100000</v>
      </c>
      <c r="Z352" s="22">
        <f t="shared" si="1109"/>
        <v>58253</v>
      </c>
      <c r="AA352" s="22">
        <f t="shared" si="1109"/>
        <v>11000</v>
      </c>
      <c r="AB352" s="104">
        <f t="shared" si="1068"/>
        <v>19.985933372216692</v>
      </c>
      <c r="AC352" s="104">
        <f t="shared" si="1077"/>
        <v>11</v>
      </c>
    </row>
    <row r="353" spans="1:29" s="9" customFormat="1" ht="50.25">
      <c r="A353" s="27" t="s">
        <v>224</v>
      </c>
      <c r="B353" s="21" t="s">
        <v>55</v>
      </c>
      <c r="C353" s="21" t="s">
        <v>61</v>
      </c>
      <c r="D353" s="26" t="s">
        <v>360</v>
      </c>
      <c r="E353" s="19"/>
      <c r="F353" s="34">
        <f>F354+F358+F371</f>
        <v>291470</v>
      </c>
      <c r="G353" s="34">
        <f>G354+G358+G371</f>
        <v>100000</v>
      </c>
      <c r="H353" s="37">
        <f>H354+H358+H371</f>
        <v>0</v>
      </c>
      <c r="I353" s="37">
        <f t="shared" ref="I353:M353" si="1112">I354+I358+I371</f>
        <v>0</v>
      </c>
      <c r="J353" s="37">
        <f t="shared" si="1112"/>
        <v>0</v>
      </c>
      <c r="K353" s="37">
        <f t="shared" si="1112"/>
        <v>0</v>
      </c>
      <c r="L353" s="22">
        <f t="shared" si="1112"/>
        <v>291470</v>
      </c>
      <c r="M353" s="22">
        <f t="shared" si="1112"/>
        <v>100000</v>
      </c>
      <c r="N353" s="37">
        <f>N354+N358+N371</f>
        <v>0</v>
      </c>
      <c r="O353" s="37">
        <f t="shared" ref="O353" si="1113">O354+O358+O371</f>
        <v>0</v>
      </c>
      <c r="P353" s="37">
        <f t="shared" ref="P353" si="1114">P354+P358+P371</f>
        <v>0</v>
      </c>
      <c r="Q353" s="37">
        <f t="shared" ref="Q353" si="1115">Q354+Q358+Q371</f>
        <v>0</v>
      </c>
      <c r="R353" s="22">
        <f t="shared" ref="R353" si="1116">R354+R358+R371</f>
        <v>291470</v>
      </c>
      <c r="S353" s="22">
        <f t="shared" ref="S353" si="1117">S354+S358+S371</f>
        <v>100000</v>
      </c>
      <c r="T353" s="37">
        <f>T354+T358+T371</f>
        <v>0</v>
      </c>
      <c r="U353" s="37">
        <f t="shared" ref="U353:Y353" si="1118">U354+U358+U371</f>
        <v>0</v>
      </c>
      <c r="V353" s="37">
        <f t="shared" si="1118"/>
        <v>0</v>
      </c>
      <c r="W353" s="37">
        <f t="shared" si="1118"/>
        <v>0</v>
      </c>
      <c r="X353" s="22">
        <f t="shared" si="1118"/>
        <v>291470</v>
      </c>
      <c r="Y353" s="22">
        <f t="shared" si="1118"/>
        <v>100000</v>
      </c>
      <c r="Z353" s="22">
        <f t="shared" ref="Z353:AA353" si="1119">Z354+Z358+Z371</f>
        <v>58253</v>
      </c>
      <c r="AA353" s="22">
        <f t="shared" si="1119"/>
        <v>11000</v>
      </c>
      <c r="AB353" s="104">
        <f t="shared" si="1068"/>
        <v>19.985933372216692</v>
      </c>
      <c r="AC353" s="104">
        <f t="shared" si="1077"/>
        <v>11</v>
      </c>
    </row>
    <row r="354" spans="1:29" s="9" customFormat="1" ht="22.5" customHeight="1">
      <c r="A354" s="27" t="s">
        <v>78</v>
      </c>
      <c r="B354" s="21" t="s">
        <v>55</v>
      </c>
      <c r="C354" s="21" t="s">
        <v>61</v>
      </c>
      <c r="D354" s="26" t="s">
        <v>361</v>
      </c>
      <c r="E354" s="19"/>
      <c r="F354" s="34">
        <f t="shared" si="1102"/>
        <v>74718</v>
      </c>
      <c r="G354" s="34">
        <f t="shared" si="1102"/>
        <v>0</v>
      </c>
      <c r="H354" s="37">
        <f>H355</f>
        <v>0</v>
      </c>
      <c r="I354" s="37">
        <f t="shared" ref="I354:M356" si="1120">I355</f>
        <v>0</v>
      </c>
      <c r="J354" s="37">
        <f t="shared" si="1120"/>
        <v>0</v>
      </c>
      <c r="K354" s="37">
        <f t="shared" si="1120"/>
        <v>0</v>
      </c>
      <c r="L354" s="22">
        <f t="shared" si="1120"/>
        <v>74718</v>
      </c>
      <c r="M354" s="22">
        <f t="shared" si="1120"/>
        <v>0</v>
      </c>
      <c r="N354" s="37">
        <f>N355</f>
        <v>0</v>
      </c>
      <c r="O354" s="37">
        <f t="shared" ref="O354:O356" si="1121">O355</f>
        <v>0</v>
      </c>
      <c r="P354" s="37">
        <f t="shared" ref="P354:P356" si="1122">P355</f>
        <v>0</v>
      </c>
      <c r="Q354" s="37">
        <f t="shared" ref="Q354:Q356" si="1123">Q355</f>
        <v>0</v>
      </c>
      <c r="R354" s="22">
        <f t="shared" ref="R354:R356" si="1124">R355</f>
        <v>74718</v>
      </c>
      <c r="S354" s="22">
        <f t="shared" ref="S354:S356" si="1125">S355</f>
        <v>0</v>
      </c>
      <c r="T354" s="37">
        <f>T355</f>
        <v>0</v>
      </c>
      <c r="U354" s="37">
        <f t="shared" ref="U354:AA356" si="1126">U355</f>
        <v>0</v>
      </c>
      <c r="V354" s="37">
        <f t="shared" si="1126"/>
        <v>0</v>
      </c>
      <c r="W354" s="37">
        <f t="shared" si="1126"/>
        <v>0</v>
      </c>
      <c r="X354" s="22">
        <f t="shared" si="1126"/>
        <v>74718</v>
      </c>
      <c r="Y354" s="22">
        <f t="shared" si="1126"/>
        <v>0</v>
      </c>
      <c r="Z354" s="22">
        <f t="shared" si="1126"/>
        <v>18668</v>
      </c>
      <c r="AA354" s="22">
        <f t="shared" si="1126"/>
        <v>0</v>
      </c>
      <c r="AB354" s="104">
        <f t="shared" si="1068"/>
        <v>24.984608795738644</v>
      </c>
      <c r="AC354" s="104"/>
    </row>
    <row r="355" spans="1:29" s="9" customFormat="1" ht="18.75">
      <c r="A355" s="48" t="s">
        <v>98</v>
      </c>
      <c r="B355" s="21" t="s">
        <v>55</v>
      </c>
      <c r="C355" s="21" t="s">
        <v>61</v>
      </c>
      <c r="D355" s="26" t="s">
        <v>362</v>
      </c>
      <c r="E355" s="19"/>
      <c r="F355" s="34">
        <f t="shared" si="1102"/>
        <v>74718</v>
      </c>
      <c r="G355" s="34">
        <f t="shared" si="1102"/>
        <v>0</v>
      </c>
      <c r="H355" s="37">
        <f>H356</f>
        <v>0</v>
      </c>
      <c r="I355" s="37">
        <f t="shared" si="1120"/>
        <v>0</v>
      </c>
      <c r="J355" s="37">
        <f t="shared" si="1120"/>
        <v>0</v>
      </c>
      <c r="K355" s="37">
        <f t="shared" si="1120"/>
        <v>0</v>
      </c>
      <c r="L355" s="22">
        <f t="shared" si="1120"/>
        <v>74718</v>
      </c>
      <c r="M355" s="22">
        <f t="shared" si="1120"/>
        <v>0</v>
      </c>
      <c r="N355" s="37">
        <f>N356</f>
        <v>0</v>
      </c>
      <c r="O355" s="37">
        <f t="shared" si="1121"/>
        <v>0</v>
      </c>
      <c r="P355" s="37">
        <f t="shared" si="1122"/>
        <v>0</v>
      </c>
      <c r="Q355" s="37">
        <f t="shared" si="1123"/>
        <v>0</v>
      </c>
      <c r="R355" s="22">
        <f t="shared" si="1124"/>
        <v>74718</v>
      </c>
      <c r="S355" s="22">
        <f t="shared" si="1125"/>
        <v>0</v>
      </c>
      <c r="T355" s="37">
        <f>T356</f>
        <v>0</v>
      </c>
      <c r="U355" s="37">
        <f t="shared" si="1126"/>
        <v>0</v>
      </c>
      <c r="V355" s="37">
        <f t="shared" si="1126"/>
        <v>0</v>
      </c>
      <c r="W355" s="37">
        <f t="shared" si="1126"/>
        <v>0</v>
      </c>
      <c r="X355" s="22">
        <f t="shared" si="1126"/>
        <v>74718</v>
      </c>
      <c r="Y355" s="22">
        <f t="shared" si="1126"/>
        <v>0</v>
      </c>
      <c r="Z355" s="22">
        <f t="shared" si="1126"/>
        <v>18668</v>
      </c>
      <c r="AA355" s="22">
        <f t="shared" si="1126"/>
        <v>0</v>
      </c>
      <c r="AB355" s="104">
        <f t="shared" si="1068"/>
        <v>24.984608795738644</v>
      </c>
      <c r="AC355" s="104"/>
    </row>
    <row r="356" spans="1:29" s="9" customFormat="1" ht="33">
      <c r="A356" s="27" t="s">
        <v>424</v>
      </c>
      <c r="B356" s="21" t="s">
        <v>55</v>
      </c>
      <c r="C356" s="21" t="s">
        <v>61</v>
      </c>
      <c r="D356" s="26" t="s">
        <v>362</v>
      </c>
      <c r="E356" s="21" t="s">
        <v>80</v>
      </c>
      <c r="F356" s="34">
        <f t="shared" si="1102"/>
        <v>74718</v>
      </c>
      <c r="G356" s="34"/>
      <c r="H356" s="37">
        <f>H357</f>
        <v>0</v>
      </c>
      <c r="I356" s="37">
        <f t="shared" si="1120"/>
        <v>0</v>
      </c>
      <c r="J356" s="37">
        <f t="shared" si="1120"/>
        <v>0</v>
      </c>
      <c r="K356" s="37">
        <f t="shared" si="1120"/>
        <v>0</v>
      </c>
      <c r="L356" s="22">
        <f t="shared" si="1120"/>
        <v>74718</v>
      </c>
      <c r="M356" s="22">
        <f t="shared" si="1120"/>
        <v>0</v>
      </c>
      <c r="N356" s="37">
        <f>N357</f>
        <v>0</v>
      </c>
      <c r="O356" s="37">
        <f t="shared" si="1121"/>
        <v>0</v>
      </c>
      <c r="P356" s="37">
        <f t="shared" si="1122"/>
        <v>0</v>
      </c>
      <c r="Q356" s="37">
        <f t="shared" si="1123"/>
        <v>0</v>
      </c>
      <c r="R356" s="22">
        <f t="shared" si="1124"/>
        <v>74718</v>
      </c>
      <c r="S356" s="22">
        <f t="shared" si="1125"/>
        <v>0</v>
      </c>
      <c r="T356" s="37">
        <f>T357</f>
        <v>0</v>
      </c>
      <c r="U356" s="37">
        <f t="shared" si="1126"/>
        <v>0</v>
      </c>
      <c r="V356" s="37">
        <f t="shared" si="1126"/>
        <v>0</v>
      </c>
      <c r="W356" s="37">
        <f t="shared" si="1126"/>
        <v>0</v>
      </c>
      <c r="X356" s="22">
        <f t="shared" si="1126"/>
        <v>74718</v>
      </c>
      <c r="Y356" s="22">
        <f t="shared" si="1126"/>
        <v>0</v>
      </c>
      <c r="Z356" s="22">
        <f t="shared" si="1126"/>
        <v>18668</v>
      </c>
      <c r="AA356" s="22">
        <f t="shared" si="1126"/>
        <v>0</v>
      </c>
      <c r="AB356" s="104">
        <f t="shared" si="1068"/>
        <v>24.984608795738644</v>
      </c>
      <c r="AC356" s="104"/>
    </row>
    <row r="357" spans="1:29" s="9" customFormat="1" ht="44.45" customHeight="1">
      <c r="A357" s="27" t="s">
        <v>167</v>
      </c>
      <c r="B357" s="21" t="s">
        <v>55</v>
      </c>
      <c r="C357" s="21" t="s">
        <v>61</v>
      </c>
      <c r="D357" s="26" t="s">
        <v>362</v>
      </c>
      <c r="E357" s="21" t="s">
        <v>166</v>
      </c>
      <c r="F357" s="22">
        <v>74718</v>
      </c>
      <c r="G357" s="22"/>
      <c r="H357" s="37"/>
      <c r="I357" s="37"/>
      <c r="J357" s="37"/>
      <c r="K357" s="37"/>
      <c r="L357" s="22">
        <f>F357+H357+I357+J357+K357</f>
        <v>74718</v>
      </c>
      <c r="M357" s="22">
        <f>G357+K357</f>
        <v>0</v>
      </c>
      <c r="N357" s="37"/>
      <c r="O357" s="37"/>
      <c r="P357" s="37"/>
      <c r="Q357" s="37"/>
      <c r="R357" s="22">
        <f>L357+N357+O357+P357+Q357</f>
        <v>74718</v>
      </c>
      <c r="S357" s="22">
        <f>M357+Q357</f>
        <v>0</v>
      </c>
      <c r="T357" s="37"/>
      <c r="U357" s="37"/>
      <c r="V357" s="37"/>
      <c r="W357" s="37"/>
      <c r="X357" s="22">
        <f>R357+T357+U357+V357+W357</f>
        <v>74718</v>
      </c>
      <c r="Y357" s="22">
        <f>S357+W357</f>
        <v>0</v>
      </c>
      <c r="Z357" s="22">
        <v>18668</v>
      </c>
      <c r="AA357" s="22"/>
      <c r="AB357" s="104">
        <f t="shared" si="1068"/>
        <v>24.984608795738644</v>
      </c>
      <c r="AC357" s="104"/>
    </row>
    <row r="358" spans="1:29" s="9" customFormat="1" ht="66.75">
      <c r="A358" s="27" t="s">
        <v>204</v>
      </c>
      <c r="B358" s="21" t="s">
        <v>55</v>
      </c>
      <c r="C358" s="21" t="s">
        <v>61</v>
      </c>
      <c r="D358" s="26" t="s">
        <v>400</v>
      </c>
      <c r="E358" s="19"/>
      <c r="F358" s="34">
        <f>F359+F362+F365+F368</f>
        <v>116752</v>
      </c>
      <c r="G358" s="34">
        <f>G359+G362+G365+G368</f>
        <v>0</v>
      </c>
      <c r="H358" s="37">
        <f>H359+H362+H365+H368</f>
        <v>0</v>
      </c>
      <c r="I358" s="37">
        <f t="shared" ref="I358:M358" si="1127">I359+I362+I365+I368</f>
        <v>0</v>
      </c>
      <c r="J358" s="37">
        <f t="shared" si="1127"/>
        <v>0</v>
      </c>
      <c r="K358" s="37">
        <f t="shared" si="1127"/>
        <v>0</v>
      </c>
      <c r="L358" s="22">
        <f t="shared" si="1127"/>
        <v>116752</v>
      </c>
      <c r="M358" s="22">
        <f t="shared" si="1127"/>
        <v>0</v>
      </c>
      <c r="N358" s="37">
        <f>N359+N362+N365+N368</f>
        <v>0</v>
      </c>
      <c r="O358" s="37">
        <f t="shared" ref="O358" si="1128">O359+O362+O365+O368</f>
        <v>0</v>
      </c>
      <c r="P358" s="37">
        <f t="shared" ref="P358" si="1129">P359+P362+P365+P368</f>
        <v>0</v>
      </c>
      <c r="Q358" s="37">
        <f t="shared" ref="Q358" si="1130">Q359+Q362+Q365+Q368</f>
        <v>0</v>
      </c>
      <c r="R358" s="22">
        <f t="shared" ref="R358" si="1131">R359+R362+R365+R368</f>
        <v>116752</v>
      </c>
      <c r="S358" s="22">
        <f t="shared" ref="S358" si="1132">S359+S362+S365+S368</f>
        <v>0</v>
      </c>
      <c r="T358" s="37">
        <f>T359+T362+T365+T368</f>
        <v>0</v>
      </c>
      <c r="U358" s="37">
        <f t="shared" ref="U358:X358" si="1133">U359+U362+U365+U368</f>
        <v>0</v>
      </c>
      <c r="V358" s="37">
        <f t="shared" si="1133"/>
        <v>0</v>
      </c>
      <c r="W358" s="37">
        <f t="shared" si="1133"/>
        <v>0</v>
      </c>
      <c r="X358" s="22">
        <f t="shared" si="1133"/>
        <v>116752</v>
      </c>
      <c r="Y358" s="22">
        <f t="shared" ref="Y358:AA358" si="1134">Y359+Y362+Y365+Y368</f>
        <v>0</v>
      </c>
      <c r="Z358" s="22">
        <f t="shared" si="1134"/>
        <v>28585</v>
      </c>
      <c r="AA358" s="22">
        <f t="shared" si="1134"/>
        <v>0</v>
      </c>
      <c r="AB358" s="104">
        <f t="shared" si="1068"/>
        <v>24.483520624914348</v>
      </c>
      <c r="AC358" s="104"/>
    </row>
    <row r="359" spans="1:29" s="9" customFormat="1" ht="54.75" customHeight="1">
      <c r="A359" s="27" t="s">
        <v>434</v>
      </c>
      <c r="B359" s="21" t="s">
        <v>55</v>
      </c>
      <c r="C359" s="21" t="s">
        <v>61</v>
      </c>
      <c r="D359" s="26" t="s">
        <v>401</v>
      </c>
      <c r="E359" s="19"/>
      <c r="F359" s="34">
        <f t="shared" ref="F359:G360" si="1135">F360</f>
        <v>90243</v>
      </c>
      <c r="G359" s="34">
        <f t="shared" si="1135"/>
        <v>0</v>
      </c>
      <c r="H359" s="37">
        <f>H360</f>
        <v>0</v>
      </c>
      <c r="I359" s="37">
        <f t="shared" ref="I359:M360" si="1136">I360</f>
        <v>0</v>
      </c>
      <c r="J359" s="37">
        <f t="shared" si="1136"/>
        <v>0</v>
      </c>
      <c r="K359" s="37">
        <f t="shared" si="1136"/>
        <v>0</v>
      </c>
      <c r="L359" s="22">
        <f t="shared" si="1136"/>
        <v>90243</v>
      </c>
      <c r="M359" s="22">
        <f t="shared" si="1136"/>
        <v>0</v>
      </c>
      <c r="N359" s="37">
        <f>N360</f>
        <v>0</v>
      </c>
      <c r="O359" s="37">
        <f t="shared" ref="O359:O360" si="1137">O360</f>
        <v>0</v>
      </c>
      <c r="P359" s="37">
        <f t="shared" ref="P359:P360" si="1138">P360</f>
        <v>0</v>
      </c>
      <c r="Q359" s="37">
        <f t="shared" ref="Q359:Q360" si="1139">Q360</f>
        <v>0</v>
      </c>
      <c r="R359" s="22">
        <f t="shared" ref="R359:R360" si="1140">R360</f>
        <v>90243</v>
      </c>
      <c r="S359" s="22">
        <f t="shared" ref="S359:S360" si="1141">S360</f>
        <v>0</v>
      </c>
      <c r="T359" s="37">
        <f>T360</f>
        <v>0</v>
      </c>
      <c r="U359" s="37">
        <f t="shared" ref="U359:AA360" si="1142">U360</f>
        <v>0</v>
      </c>
      <c r="V359" s="37">
        <f t="shared" si="1142"/>
        <v>0</v>
      </c>
      <c r="W359" s="37">
        <f t="shared" si="1142"/>
        <v>0</v>
      </c>
      <c r="X359" s="22">
        <f t="shared" si="1142"/>
        <v>90243</v>
      </c>
      <c r="Y359" s="22">
        <f t="shared" si="1142"/>
        <v>0</v>
      </c>
      <c r="Z359" s="22">
        <f t="shared" si="1142"/>
        <v>25884</v>
      </c>
      <c r="AA359" s="22">
        <f t="shared" si="1142"/>
        <v>0</v>
      </c>
      <c r="AB359" s="104">
        <f t="shared" si="1068"/>
        <v>28.682557095841226</v>
      </c>
      <c r="AC359" s="104"/>
    </row>
    <row r="360" spans="1:29" s="9" customFormat="1" ht="16.5">
      <c r="A360" s="55" t="s">
        <v>99</v>
      </c>
      <c r="B360" s="21" t="s">
        <v>55</v>
      </c>
      <c r="C360" s="21" t="s">
        <v>61</v>
      </c>
      <c r="D360" s="26" t="s">
        <v>401</v>
      </c>
      <c r="E360" s="21" t="s">
        <v>100</v>
      </c>
      <c r="F360" s="34">
        <f t="shared" si="1135"/>
        <v>90243</v>
      </c>
      <c r="G360" s="34">
        <f t="shared" si="1135"/>
        <v>0</v>
      </c>
      <c r="H360" s="37">
        <f>H361</f>
        <v>0</v>
      </c>
      <c r="I360" s="37">
        <f t="shared" si="1136"/>
        <v>0</v>
      </c>
      <c r="J360" s="37">
        <f t="shared" si="1136"/>
        <v>0</v>
      </c>
      <c r="K360" s="37">
        <f t="shared" si="1136"/>
        <v>0</v>
      </c>
      <c r="L360" s="22">
        <f t="shared" si="1136"/>
        <v>90243</v>
      </c>
      <c r="M360" s="22">
        <f t="shared" si="1136"/>
        <v>0</v>
      </c>
      <c r="N360" s="37">
        <f>N361</f>
        <v>0</v>
      </c>
      <c r="O360" s="37">
        <f t="shared" si="1137"/>
        <v>0</v>
      </c>
      <c r="P360" s="37">
        <f t="shared" si="1138"/>
        <v>0</v>
      </c>
      <c r="Q360" s="37">
        <f t="shared" si="1139"/>
        <v>0</v>
      </c>
      <c r="R360" s="22">
        <f t="shared" si="1140"/>
        <v>90243</v>
      </c>
      <c r="S360" s="22">
        <f t="shared" si="1141"/>
        <v>0</v>
      </c>
      <c r="T360" s="37">
        <f>T361</f>
        <v>0</v>
      </c>
      <c r="U360" s="37">
        <f t="shared" si="1142"/>
        <v>0</v>
      </c>
      <c r="V360" s="37">
        <f t="shared" si="1142"/>
        <v>0</v>
      </c>
      <c r="W360" s="37">
        <f t="shared" si="1142"/>
        <v>0</v>
      </c>
      <c r="X360" s="22">
        <f t="shared" si="1142"/>
        <v>90243</v>
      </c>
      <c r="Y360" s="22">
        <f t="shared" si="1142"/>
        <v>0</v>
      </c>
      <c r="Z360" s="22">
        <f t="shared" si="1142"/>
        <v>25884</v>
      </c>
      <c r="AA360" s="22">
        <f t="shared" si="1142"/>
        <v>0</v>
      </c>
      <c r="AB360" s="104">
        <f t="shared" si="1068"/>
        <v>28.682557095841226</v>
      </c>
      <c r="AC360" s="104"/>
    </row>
    <row r="361" spans="1:29" s="9" customFormat="1" ht="66">
      <c r="A361" s="27" t="s">
        <v>423</v>
      </c>
      <c r="B361" s="21" t="s">
        <v>55</v>
      </c>
      <c r="C361" s="21" t="s">
        <v>61</v>
      </c>
      <c r="D361" s="26" t="s">
        <v>401</v>
      </c>
      <c r="E361" s="21" t="s">
        <v>191</v>
      </c>
      <c r="F361" s="22">
        <f>190243-100000</f>
        <v>90243</v>
      </c>
      <c r="G361" s="22"/>
      <c r="H361" s="37"/>
      <c r="I361" s="37"/>
      <c r="J361" s="37"/>
      <c r="K361" s="37"/>
      <c r="L361" s="22">
        <f>F361+H361+I361+J361+K361</f>
        <v>90243</v>
      </c>
      <c r="M361" s="22">
        <f>G361+K361</f>
        <v>0</v>
      </c>
      <c r="N361" s="37"/>
      <c r="O361" s="37"/>
      <c r="P361" s="37"/>
      <c r="Q361" s="37"/>
      <c r="R361" s="22">
        <f>L361+N361+O361+P361+Q361</f>
        <v>90243</v>
      </c>
      <c r="S361" s="22">
        <f>M361+Q361</f>
        <v>0</v>
      </c>
      <c r="T361" s="37"/>
      <c r="U361" s="37"/>
      <c r="V361" s="37"/>
      <c r="W361" s="37"/>
      <c r="X361" s="22">
        <f>R361+T361+U361+V361+W361</f>
        <v>90243</v>
      </c>
      <c r="Y361" s="22">
        <f>S361+W361</f>
        <v>0</v>
      </c>
      <c r="Z361" s="22">
        <v>25884</v>
      </c>
      <c r="AA361" s="22"/>
      <c r="AB361" s="104">
        <f t="shared" si="1068"/>
        <v>28.682557095841226</v>
      </c>
      <c r="AC361" s="104"/>
    </row>
    <row r="362" spans="1:29" s="9" customFormat="1" ht="70.5" customHeight="1">
      <c r="A362" s="55" t="s">
        <v>438</v>
      </c>
      <c r="B362" s="21" t="s">
        <v>55</v>
      </c>
      <c r="C362" s="21" t="s">
        <v>61</v>
      </c>
      <c r="D362" s="26" t="s">
        <v>402</v>
      </c>
      <c r="E362" s="21"/>
      <c r="F362" s="34">
        <f t="shared" ref="F362:G363" si="1143">F363</f>
        <v>11647</v>
      </c>
      <c r="G362" s="34">
        <f t="shared" si="1143"/>
        <v>0</v>
      </c>
      <c r="H362" s="37">
        <f>H363</f>
        <v>0</v>
      </c>
      <c r="I362" s="37">
        <f t="shared" ref="I362:M363" si="1144">I363</f>
        <v>0</v>
      </c>
      <c r="J362" s="37">
        <f t="shared" si="1144"/>
        <v>0</v>
      </c>
      <c r="K362" s="37">
        <f t="shared" si="1144"/>
        <v>0</v>
      </c>
      <c r="L362" s="22">
        <f t="shared" si="1144"/>
        <v>11647</v>
      </c>
      <c r="M362" s="22">
        <f t="shared" si="1144"/>
        <v>0</v>
      </c>
      <c r="N362" s="37">
        <f>N363</f>
        <v>0</v>
      </c>
      <c r="O362" s="37">
        <f t="shared" ref="O362:O363" si="1145">O363</f>
        <v>0</v>
      </c>
      <c r="P362" s="37">
        <f t="shared" ref="P362:P363" si="1146">P363</f>
        <v>0</v>
      </c>
      <c r="Q362" s="37">
        <f t="shared" ref="Q362:Q363" si="1147">Q363</f>
        <v>0</v>
      </c>
      <c r="R362" s="22">
        <f t="shared" ref="R362:R363" si="1148">R363</f>
        <v>11647</v>
      </c>
      <c r="S362" s="22">
        <f t="shared" ref="S362:S363" si="1149">S363</f>
        <v>0</v>
      </c>
      <c r="T362" s="37">
        <f>T363</f>
        <v>0</v>
      </c>
      <c r="U362" s="37">
        <f t="shared" ref="U362:AA363" si="1150">U363</f>
        <v>0</v>
      </c>
      <c r="V362" s="37">
        <f t="shared" si="1150"/>
        <v>0</v>
      </c>
      <c r="W362" s="37">
        <f t="shared" si="1150"/>
        <v>0</v>
      </c>
      <c r="X362" s="22">
        <f t="shared" si="1150"/>
        <v>11647</v>
      </c>
      <c r="Y362" s="22">
        <f t="shared" si="1150"/>
        <v>0</v>
      </c>
      <c r="Z362" s="22">
        <f t="shared" si="1150"/>
        <v>2701</v>
      </c>
      <c r="AA362" s="22">
        <f t="shared" si="1150"/>
        <v>0</v>
      </c>
      <c r="AB362" s="104">
        <f t="shared" si="1068"/>
        <v>23.190521164248302</v>
      </c>
      <c r="AC362" s="104"/>
    </row>
    <row r="363" spans="1:29" s="9" customFormat="1" ht="16.5">
      <c r="A363" s="55" t="s">
        <v>99</v>
      </c>
      <c r="B363" s="21" t="s">
        <v>55</v>
      </c>
      <c r="C363" s="21" t="s">
        <v>61</v>
      </c>
      <c r="D363" s="26" t="s">
        <v>402</v>
      </c>
      <c r="E363" s="21" t="s">
        <v>100</v>
      </c>
      <c r="F363" s="34">
        <f t="shared" si="1143"/>
        <v>11647</v>
      </c>
      <c r="G363" s="34">
        <f t="shared" si="1143"/>
        <v>0</v>
      </c>
      <c r="H363" s="37">
        <f>H364</f>
        <v>0</v>
      </c>
      <c r="I363" s="37">
        <f t="shared" si="1144"/>
        <v>0</v>
      </c>
      <c r="J363" s="37">
        <f t="shared" si="1144"/>
        <v>0</v>
      </c>
      <c r="K363" s="37">
        <f t="shared" si="1144"/>
        <v>0</v>
      </c>
      <c r="L363" s="22">
        <f t="shared" si="1144"/>
        <v>11647</v>
      </c>
      <c r="M363" s="22">
        <f t="shared" si="1144"/>
        <v>0</v>
      </c>
      <c r="N363" s="37">
        <f>N364</f>
        <v>0</v>
      </c>
      <c r="O363" s="37">
        <f t="shared" si="1145"/>
        <v>0</v>
      </c>
      <c r="P363" s="37">
        <f t="shared" si="1146"/>
        <v>0</v>
      </c>
      <c r="Q363" s="37">
        <f t="shared" si="1147"/>
        <v>0</v>
      </c>
      <c r="R363" s="22">
        <f t="shared" si="1148"/>
        <v>11647</v>
      </c>
      <c r="S363" s="22">
        <f t="shared" si="1149"/>
        <v>0</v>
      </c>
      <c r="T363" s="37">
        <f>T364</f>
        <v>0</v>
      </c>
      <c r="U363" s="37">
        <f t="shared" si="1150"/>
        <v>0</v>
      </c>
      <c r="V363" s="37">
        <f t="shared" si="1150"/>
        <v>0</v>
      </c>
      <c r="W363" s="37">
        <f t="shared" si="1150"/>
        <v>0</v>
      </c>
      <c r="X363" s="22">
        <f t="shared" si="1150"/>
        <v>11647</v>
      </c>
      <c r="Y363" s="22">
        <f t="shared" si="1150"/>
        <v>0</v>
      </c>
      <c r="Z363" s="22">
        <f t="shared" si="1150"/>
        <v>2701</v>
      </c>
      <c r="AA363" s="22">
        <f t="shared" si="1150"/>
        <v>0</v>
      </c>
      <c r="AB363" s="104">
        <f t="shared" si="1068"/>
        <v>23.190521164248302</v>
      </c>
      <c r="AC363" s="104"/>
    </row>
    <row r="364" spans="1:29" s="9" customFormat="1" ht="66">
      <c r="A364" s="27" t="s">
        <v>423</v>
      </c>
      <c r="B364" s="21" t="s">
        <v>55</v>
      </c>
      <c r="C364" s="21" t="s">
        <v>61</v>
      </c>
      <c r="D364" s="26" t="s">
        <v>402</v>
      </c>
      <c r="E364" s="21" t="s">
        <v>191</v>
      </c>
      <c r="F364" s="22">
        <v>11647</v>
      </c>
      <c r="G364" s="22"/>
      <c r="H364" s="37"/>
      <c r="I364" s="37"/>
      <c r="J364" s="37"/>
      <c r="K364" s="37"/>
      <c r="L364" s="22">
        <f>F364+H364+I364+J364+K364</f>
        <v>11647</v>
      </c>
      <c r="M364" s="22">
        <f>G364+K364</f>
        <v>0</v>
      </c>
      <c r="N364" s="37"/>
      <c r="O364" s="37"/>
      <c r="P364" s="37"/>
      <c r="Q364" s="37"/>
      <c r="R364" s="22">
        <f>L364+N364+O364+P364+Q364</f>
        <v>11647</v>
      </c>
      <c r="S364" s="22">
        <f>M364+Q364</f>
        <v>0</v>
      </c>
      <c r="T364" s="37"/>
      <c r="U364" s="37"/>
      <c r="V364" s="37"/>
      <c r="W364" s="37"/>
      <c r="X364" s="22">
        <f>R364+T364+U364+V364+W364</f>
        <v>11647</v>
      </c>
      <c r="Y364" s="22">
        <f>S364+W364</f>
        <v>0</v>
      </c>
      <c r="Z364" s="22">
        <v>2701</v>
      </c>
      <c r="AA364" s="22"/>
      <c r="AB364" s="104">
        <f t="shared" si="1068"/>
        <v>23.190521164248302</v>
      </c>
      <c r="AC364" s="104"/>
    </row>
    <row r="365" spans="1:29" s="9" customFormat="1" ht="115.5">
      <c r="A365" s="27" t="s">
        <v>486</v>
      </c>
      <c r="B365" s="21" t="s">
        <v>55</v>
      </c>
      <c r="C365" s="21" t="s">
        <v>61</v>
      </c>
      <c r="D365" s="26" t="s">
        <v>403</v>
      </c>
      <c r="E365" s="21"/>
      <c r="F365" s="34">
        <f t="shared" ref="F365:G366" si="1151">F366</f>
        <v>1909</v>
      </c>
      <c r="G365" s="34">
        <f t="shared" si="1151"/>
        <v>0</v>
      </c>
      <c r="H365" s="37">
        <f>H366</f>
        <v>0</v>
      </c>
      <c r="I365" s="37">
        <f t="shared" ref="I365:M366" si="1152">I366</f>
        <v>0</v>
      </c>
      <c r="J365" s="37">
        <f t="shared" si="1152"/>
        <v>0</v>
      </c>
      <c r="K365" s="37">
        <f t="shared" si="1152"/>
        <v>0</v>
      </c>
      <c r="L365" s="22">
        <f t="shared" si="1152"/>
        <v>1909</v>
      </c>
      <c r="M365" s="22">
        <f t="shared" si="1152"/>
        <v>0</v>
      </c>
      <c r="N365" s="37">
        <f>N366</f>
        <v>0</v>
      </c>
      <c r="O365" s="37">
        <f t="shared" ref="O365:O366" si="1153">O366</f>
        <v>0</v>
      </c>
      <c r="P365" s="37">
        <f t="shared" ref="P365:P366" si="1154">P366</f>
        <v>0</v>
      </c>
      <c r="Q365" s="37">
        <f t="shared" ref="Q365:Q366" si="1155">Q366</f>
        <v>0</v>
      </c>
      <c r="R365" s="22">
        <f t="shared" ref="R365:R366" si="1156">R366</f>
        <v>1909</v>
      </c>
      <c r="S365" s="22">
        <f t="shared" ref="S365:S366" si="1157">S366</f>
        <v>0</v>
      </c>
      <c r="T365" s="37">
        <f>T366</f>
        <v>0</v>
      </c>
      <c r="U365" s="37">
        <f t="shared" ref="U365:AA366" si="1158">U366</f>
        <v>0</v>
      </c>
      <c r="V365" s="37">
        <f t="shared" si="1158"/>
        <v>0</v>
      </c>
      <c r="W365" s="37">
        <f t="shared" si="1158"/>
        <v>0</v>
      </c>
      <c r="X365" s="22">
        <f t="shared" si="1158"/>
        <v>1909</v>
      </c>
      <c r="Y365" s="22">
        <f t="shared" si="1158"/>
        <v>0</v>
      </c>
      <c r="Z365" s="22">
        <f t="shared" si="1158"/>
        <v>0</v>
      </c>
      <c r="AA365" s="22">
        <f t="shared" si="1158"/>
        <v>0</v>
      </c>
      <c r="AB365" s="104">
        <f t="shared" si="1068"/>
        <v>0</v>
      </c>
      <c r="AC365" s="104"/>
    </row>
    <row r="366" spans="1:29" s="9" customFormat="1" ht="16.5">
      <c r="A366" s="55" t="s">
        <v>99</v>
      </c>
      <c r="B366" s="21" t="s">
        <v>55</v>
      </c>
      <c r="C366" s="21" t="s">
        <v>61</v>
      </c>
      <c r="D366" s="26" t="s">
        <v>403</v>
      </c>
      <c r="E366" s="21" t="s">
        <v>100</v>
      </c>
      <c r="F366" s="34">
        <f t="shared" si="1151"/>
        <v>1909</v>
      </c>
      <c r="G366" s="34">
        <f t="shared" si="1151"/>
        <v>0</v>
      </c>
      <c r="H366" s="37">
        <f>H367</f>
        <v>0</v>
      </c>
      <c r="I366" s="37">
        <f t="shared" si="1152"/>
        <v>0</v>
      </c>
      <c r="J366" s="37">
        <f t="shared" si="1152"/>
        <v>0</v>
      </c>
      <c r="K366" s="37">
        <f t="shared" si="1152"/>
        <v>0</v>
      </c>
      <c r="L366" s="22">
        <f t="shared" si="1152"/>
        <v>1909</v>
      </c>
      <c r="M366" s="22">
        <f t="shared" si="1152"/>
        <v>0</v>
      </c>
      <c r="N366" s="37">
        <f>N367</f>
        <v>0</v>
      </c>
      <c r="O366" s="37">
        <f t="shared" si="1153"/>
        <v>0</v>
      </c>
      <c r="P366" s="37">
        <f t="shared" si="1154"/>
        <v>0</v>
      </c>
      <c r="Q366" s="37">
        <f t="shared" si="1155"/>
        <v>0</v>
      </c>
      <c r="R366" s="22">
        <f t="shared" si="1156"/>
        <v>1909</v>
      </c>
      <c r="S366" s="22">
        <f t="shared" si="1157"/>
        <v>0</v>
      </c>
      <c r="T366" s="37">
        <f>T367</f>
        <v>0</v>
      </c>
      <c r="U366" s="37">
        <f t="shared" si="1158"/>
        <v>0</v>
      </c>
      <c r="V366" s="37">
        <f t="shared" si="1158"/>
        <v>0</v>
      </c>
      <c r="W366" s="37">
        <f t="shared" si="1158"/>
        <v>0</v>
      </c>
      <c r="X366" s="22">
        <f t="shared" si="1158"/>
        <v>1909</v>
      </c>
      <c r="Y366" s="22">
        <f t="shared" si="1158"/>
        <v>0</v>
      </c>
      <c r="Z366" s="22">
        <f t="shared" si="1158"/>
        <v>0</v>
      </c>
      <c r="AA366" s="22">
        <f t="shared" si="1158"/>
        <v>0</v>
      </c>
      <c r="AB366" s="104">
        <f t="shared" si="1068"/>
        <v>0</v>
      </c>
      <c r="AC366" s="104"/>
    </row>
    <row r="367" spans="1:29" s="9" customFormat="1" ht="66">
      <c r="A367" s="27" t="s">
        <v>423</v>
      </c>
      <c r="B367" s="21" t="s">
        <v>55</v>
      </c>
      <c r="C367" s="21" t="s">
        <v>61</v>
      </c>
      <c r="D367" s="26" t="s">
        <v>403</v>
      </c>
      <c r="E367" s="21" t="s">
        <v>191</v>
      </c>
      <c r="F367" s="22">
        <v>1909</v>
      </c>
      <c r="G367" s="22"/>
      <c r="H367" s="37"/>
      <c r="I367" s="37"/>
      <c r="J367" s="37"/>
      <c r="K367" s="37"/>
      <c r="L367" s="22">
        <f>F367+H367+I367+J367+K367</f>
        <v>1909</v>
      </c>
      <c r="M367" s="22">
        <f>G367+K367</f>
        <v>0</v>
      </c>
      <c r="N367" s="37"/>
      <c r="O367" s="37"/>
      <c r="P367" s="37"/>
      <c r="Q367" s="37"/>
      <c r="R367" s="22">
        <f>L367+N367+O367+P367+Q367</f>
        <v>1909</v>
      </c>
      <c r="S367" s="22">
        <f>M367+Q367</f>
        <v>0</v>
      </c>
      <c r="T367" s="37"/>
      <c r="U367" s="37"/>
      <c r="V367" s="37"/>
      <c r="W367" s="37"/>
      <c r="X367" s="22">
        <f>R367+T367+U367+V367+W367</f>
        <v>1909</v>
      </c>
      <c r="Y367" s="22">
        <f>S367+W367</f>
        <v>0</v>
      </c>
      <c r="Z367" s="22"/>
      <c r="AA367" s="22"/>
      <c r="AB367" s="104">
        <f t="shared" si="1068"/>
        <v>0</v>
      </c>
      <c r="AC367" s="104"/>
    </row>
    <row r="368" spans="1:29" s="9" customFormat="1" ht="102" customHeight="1">
      <c r="A368" s="27" t="s">
        <v>487</v>
      </c>
      <c r="B368" s="21" t="s">
        <v>55</v>
      </c>
      <c r="C368" s="21" t="s">
        <v>61</v>
      </c>
      <c r="D368" s="26" t="s">
        <v>404</v>
      </c>
      <c r="E368" s="21"/>
      <c r="F368" s="34">
        <f t="shared" ref="F368:G369" si="1159">F369</f>
        <v>12953</v>
      </c>
      <c r="G368" s="34">
        <f t="shared" si="1159"/>
        <v>0</v>
      </c>
      <c r="H368" s="37">
        <f>H369</f>
        <v>0</v>
      </c>
      <c r="I368" s="37">
        <f t="shared" ref="I368:M369" si="1160">I369</f>
        <v>0</v>
      </c>
      <c r="J368" s="37">
        <f t="shared" si="1160"/>
        <v>0</v>
      </c>
      <c r="K368" s="37">
        <f t="shared" si="1160"/>
        <v>0</v>
      </c>
      <c r="L368" s="22">
        <f t="shared" si="1160"/>
        <v>12953</v>
      </c>
      <c r="M368" s="22">
        <f t="shared" si="1160"/>
        <v>0</v>
      </c>
      <c r="N368" s="37">
        <f>N369</f>
        <v>0</v>
      </c>
      <c r="O368" s="37">
        <f t="shared" ref="O368:O369" si="1161">O369</f>
        <v>0</v>
      </c>
      <c r="P368" s="37">
        <f t="shared" ref="P368:P369" si="1162">P369</f>
        <v>0</v>
      </c>
      <c r="Q368" s="37">
        <f t="shared" ref="Q368:Q369" si="1163">Q369</f>
        <v>0</v>
      </c>
      <c r="R368" s="22">
        <f t="shared" ref="R368:R369" si="1164">R369</f>
        <v>12953</v>
      </c>
      <c r="S368" s="22">
        <f t="shared" ref="S368:S369" si="1165">S369</f>
        <v>0</v>
      </c>
      <c r="T368" s="37">
        <f>T369</f>
        <v>0</v>
      </c>
      <c r="U368" s="37">
        <f t="shared" ref="U368:AA369" si="1166">U369</f>
        <v>0</v>
      </c>
      <c r="V368" s="37">
        <f t="shared" si="1166"/>
        <v>0</v>
      </c>
      <c r="W368" s="37">
        <f t="shared" si="1166"/>
        <v>0</v>
      </c>
      <c r="X368" s="22">
        <f t="shared" si="1166"/>
        <v>12953</v>
      </c>
      <c r="Y368" s="22">
        <f t="shared" si="1166"/>
        <v>0</v>
      </c>
      <c r="Z368" s="22">
        <f t="shared" si="1166"/>
        <v>0</v>
      </c>
      <c r="AA368" s="22">
        <f t="shared" si="1166"/>
        <v>0</v>
      </c>
      <c r="AB368" s="104">
        <f t="shared" si="1068"/>
        <v>0</v>
      </c>
      <c r="AC368" s="104"/>
    </row>
    <row r="369" spans="1:29" s="9" customFormat="1" ht="16.5">
      <c r="A369" s="55" t="s">
        <v>99</v>
      </c>
      <c r="B369" s="21" t="s">
        <v>55</v>
      </c>
      <c r="C369" s="21" t="s">
        <v>61</v>
      </c>
      <c r="D369" s="26" t="s">
        <v>404</v>
      </c>
      <c r="E369" s="21" t="s">
        <v>100</v>
      </c>
      <c r="F369" s="34">
        <f t="shared" si="1159"/>
        <v>12953</v>
      </c>
      <c r="G369" s="34">
        <f t="shared" si="1159"/>
        <v>0</v>
      </c>
      <c r="H369" s="37">
        <f>H370</f>
        <v>0</v>
      </c>
      <c r="I369" s="37">
        <f t="shared" si="1160"/>
        <v>0</v>
      </c>
      <c r="J369" s="37">
        <f t="shared" si="1160"/>
        <v>0</v>
      </c>
      <c r="K369" s="37">
        <f t="shared" si="1160"/>
        <v>0</v>
      </c>
      <c r="L369" s="22">
        <f t="shared" si="1160"/>
        <v>12953</v>
      </c>
      <c r="M369" s="22">
        <f t="shared" si="1160"/>
        <v>0</v>
      </c>
      <c r="N369" s="37">
        <f>N370</f>
        <v>0</v>
      </c>
      <c r="O369" s="37">
        <f t="shared" si="1161"/>
        <v>0</v>
      </c>
      <c r="P369" s="37">
        <f t="shared" si="1162"/>
        <v>0</v>
      </c>
      <c r="Q369" s="37">
        <f t="shared" si="1163"/>
        <v>0</v>
      </c>
      <c r="R369" s="22">
        <f t="shared" si="1164"/>
        <v>12953</v>
      </c>
      <c r="S369" s="22">
        <f t="shared" si="1165"/>
        <v>0</v>
      </c>
      <c r="T369" s="37">
        <f>T370</f>
        <v>0</v>
      </c>
      <c r="U369" s="37">
        <f t="shared" si="1166"/>
        <v>0</v>
      </c>
      <c r="V369" s="37">
        <f t="shared" si="1166"/>
        <v>0</v>
      </c>
      <c r="W369" s="37">
        <f t="shared" si="1166"/>
        <v>0</v>
      </c>
      <c r="X369" s="22">
        <f t="shared" si="1166"/>
        <v>12953</v>
      </c>
      <c r="Y369" s="22">
        <f t="shared" si="1166"/>
        <v>0</v>
      </c>
      <c r="Z369" s="22">
        <f t="shared" si="1166"/>
        <v>0</v>
      </c>
      <c r="AA369" s="22">
        <f t="shared" si="1166"/>
        <v>0</v>
      </c>
      <c r="AB369" s="104">
        <f t="shared" si="1068"/>
        <v>0</v>
      </c>
      <c r="AC369" s="104"/>
    </row>
    <row r="370" spans="1:29" s="9" customFormat="1" ht="66">
      <c r="A370" s="27" t="s">
        <v>423</v>
      </c>
      <c r="B370" s="21" t="s">
        <v>55</v>
      </c>
      <c r="C370" s="21" t="s">
        <v>61</v>
      </c>
      <c r="D370" s="26" t="s">
        <v>404</v>
      </c>
      <c r="E370" s="21" t="s">
        <v>191</v>
      </c>
      <c r="F370" s="22">
        <v>12953</v>
      </c>
      <c r="G370" s="22"/>
      <c r="H370" s="37"/>
      <c r="I370" s="37"/>
      <c r="J370" s="37"/>
      <c r="K370" s="37"/>
      <c r="L370" s="22">
        <f>F370+H370+I370+J370+K370</f>
        <v>12953</v>
      </c>
      <c r="M370" s="22">
        <f>G370+K370</f>
        <v>0</v>
      </c>
      <c r="N370" s="37"/>
      <c r="O370" s="37"/>
      <c r="P370" s="37"/>
      <c r="Q370" s="37"/>
      <c r="R370" s="22">
        <f>L370+N370+O370+P370+Q370</f>
        <v>12953</v>
      </c>
      <c r="S370" s="22">
        <f>M370+Q370</f>
        <v>0</v>
      </c>
      <c r="T370" s="37"/>
      <c r="U370" s="37"/>
      <c r="V370" s="37"/>
      <c r="W370" s="37"/>
      <c r="X370" s="22">
        <f>R370+T370+U370+V370+W370</f>
        <v>12953</v>
      </c>
      <c r="Y370" s="22">
        <f>S370+W370</f>
        <v>0</v>
      </c>
      <c r="Z370" s="22"/>
      <c r="AA370" s="22"/>
      <c r="AB370" s="104">
        <f t="shared" si="1068"/>
        <v>0</v>
      </c>
      <c r="AC370" s="104"/>
    </row>
    <row r="371" spans="1:29" s="9" customFormat="1" ht="33">
      <c r="A371" s="107" t="s">
        <v>150</v>
      </c>
      <c r="B371" s="21" t="s">
        <v>55</v>
      </c>
      <c r="C371" s="21" t="s">
        <v>61</v>
      </c>
      <c r="D371" s="21" t="s">
        <v>678</v>
      </c>
      <c r="E371" s="21"/>
      <c r="F371" s="22">
        <f t="shared" ref="F371:G373" si="1167">F372</f>
        <v>100000</v>
      </c>
      <c r="G371" s="22">
        <f t="shared" si="1167"/>
        <v>100000</v>
      </c>
      <c r="H371" s="37">
        <f>H372</f>
        <v>0</v>
      </c>
      <c r="I371" s="37">
        <f t="shared" ref="I371:M373" si="1168">I372</f>
        <v>0</v>
      </c>
      <c r="J371" s="37">
        <f t="shared" si="1168"/>
        <v>0</v>
      </c>
      <c r="K371" s="37">
        <f t="shared" si="1168"/>
        <v>0</v>
      </c>
      <c r="L371" s="22">
        <f t="shared" si="1168"/>
        <v>100000</v>
      </c>
      <c r="M371" s="22">
        <f t="shared" si="1168"/>
        <v>100000</v>
      </c>
      <c r="N371" s="37">
        <f>N372</f>
        <v>0</v>
      </c>
      <c r="O371" s="37">
        <f t="shared" ref="O371:O373" si="1169">O372</f>
        <v>0</v>
      </c>
      <c r="P371" s="37">
        <f t="shared" ref="P371:P373" si="1170">P372</f>
        <v>0</v>
      </c>
      <c r="Q371" s="37">
        <f t="shared" ref="Q371:Q373" si="1171">Q372</f>
        <v>0</v>
      </c>
      <c r="R371" s="22">
        <f t="shared" ref="R371:R373" si="1172">R372</f>
        <v>100000</v>
      </c>
      <c r="S371" s="22">
        <f t="shared" ref="S371:S373" si="1173">S372</f>
        <v>100000</v>
      </c>
      <c r="T371" s="37">
        <f>T372</f>
        <v>0</v>
      </c>
      <c r="U371" s="37">
        <f t="shared" ref="U371:AA373" si="1174">U372</f>
        <v>0</v>
      </c>
      <c r="V371" s="37">
        <f t="shared" si="1174"/>
        <v>0</v>
      </c>
      <c r="W371" s="37">
        <f t="shared" si="1174"/>
        <v>0</v>
      </c>
      <c r="X371" s="22">
        <f t="shared" si="1174"/>
        <v>100000</v>
      </c>
      <c r="Y371" s="22">
        <f t="shared" si="1174"/>
        <v>100000</v>
      </c>
      <c r="Z371" s="22">
        <f t="shared" si="1174"/>
        <v>11000</v>
      </c>
      <c r="AA371" s="22">
        <f t="shared" si="1174"/>
        <v>11000</v>
      </c>
      <c r="AB371" s="104">
        <f t="shared" si="1068"/>
        <v>11</v>
      </c>
      <c r="AC371" s="104">
        <f t="shared" si="1077"/>
        <v>11</v>
      </c>
    </row>
    <row r="372" spans="1:29" s="9" customFormat="1" ht="49.5">
      <c r="A372" s="107" t="s">
        <v>420</v>
      </c>
      <c r="B372" s="21" t="s">
        <v>55</v>
      </c>
      <c r="C372" s="21" t="s">
        <v>61</v>
      </c>
      <c r="D372" s="21" t="s">
        <v>679</v>
      </c>
      <c r="E372" s="21"/>
      <c r="F372" s="22">
        <f t="shared" si="1167"/>
        <v>100000</v>
      </c>
      <c r="G372" s="22">
        <f t="shared" si="1167"/>
        <v>100000</v>
      </c>
      <c r="H372" s="37">
        <f>H373</f>
        <v>0</v>
      </c>
      <c r="I372" s="37">
        <f t="shared" si="1168"/>
        <v>0</v>
      </c>
      <c r="J372" s="37">
        <f t="shared" si="1168"/>
        <v>0</v>
      </c>
      <c r="K372" s="37">
        <f t="shared" si="1168"/>
        <v>0</v>
      </c>
      <c r="L372" s="22">
        <f t="shared" si="1168"/>
        <v>100000</v>
      </c>
      <c r="M372" s="22">
        <f t="shared" si="1168"/>
        <v>100000</v>
      </c>
      <c r="N372" s="37">
        <f>N373</f>
        <v>0</v>
      </c>
      <c r="O372" s="37">
        <f t="shared" si="1169"/>
        <v>0</v>
      </c>
      <c r="P372" s="37">
        <f t="shared" si="1170"/>
        <v>0</v>
      </c>
      <c r="Q372" s="37">
        <f t="shared" si="1171"/>
        <v>0</v>
      </c>
      <c r="R372" s="22">
        <f t="shared" si="1172"/>
        <v>100000</v>
      </c>
      <c r="S372" s="22">
        <f t="shared" si="1173"/>
        <v>100000</v>
      </c>
      <c r="T372" s="37">
        <f>T373</f>
        <v>0</v>
      </c>
      <c r="U372" s="37">
        <f t="shared" si="1174"/>
        <v>0</v>
      </c>
      <c r="V372" s="37">
        <f t="shared" si="1174"/>
        <v>0</v>
      </c>
      <c r="W372" s="37">
        <f t="shared" si="1174"/>
        <v>0</v>
      </c>
      <c r="X372" s="22">
        <f t="shared" si="1174"/>
        <v>100000</v>
      </c>
      <c r="Y372" s="22">
        <f t="shared" si="1174"/>
        <v>100000</v>
      </c>
      <c r="Z372" s="22">
        <f t="shared" si="1174"/>
        <v>11000</v>
      </c>
      <c r="AA372" s="22">
        <f t="shared" si="1174"/>
        <v>11000</v>
      </c>
      <c r="AB372" s="104">
        <f t="shared" si="1068"/>
        <v>11</v>
      </c>
      <c r="AC372" s="104">
        <f t="shared" si="1077"/>
        <v>11</v>
      </c>
    </row>
    <row r="373" spans="1:29" s="9" customFormat="1" ht="16.5">
      <c r="A373" s="59" t="s">
        <v>99</v>
      </c>
      <c r="B373" s="21" t="s">
        <v>55</v>
      </c>
      <c r="C373" s="21" t="s">
        <v>61</v>
      </c>
      <c r="D373" s="21" t="s">
        <v>679</v>
      </c>
      <c r="E373" s="21" t="s">
        <v>100</v>
      </c>
      <c r="F373" s="22">
        <f t="shared" si="1167"/>
        <v>100000</v>
      </c>
      <c r="G373" s="22">
        <f t="shared" si="1167"/>
        <v>100000</v>
      </c>
      <c r="H373" s="37">
        <f>H374</f>
        <v>0</v>
      </c>
      <c r="I373" s="37">
        <f t="shared" si="1168"/>
        <v>0</v>
      </c>
      <c r="J373" s="37">
        <f t="shared" si="1168"/>
        <v>0</v>
      </c>
      <c r="K373" s="37">
        <f t="shared" si="1168"/>
        <v>0</v>
      </c>
      <c r="L373" s="22">
        <f t="shared" si="1168"/>
        <v>100000</v>
      </c>
      <c r="M373" s="22">
        <f t="shared" si="1168"/>
        <v>100000</v>
      </c>
      <c r="N373" s="37">
        <f>N374</f>
        <v>0</v>
      </c>
      <c r="O373" s="37">
        <f t="shared" si="1169"/>
        <v>0</v>
      </c>
      <c r="P373" s="37">
        <f t="shared" si="1170"/>
        <v>0</v>
      </c>
      <c r="Q373" s="37">
        <f t="shared" si="1171"/>
        <v>0</v>
      </c>
      <c r="R373" s="22">
        <f t="shared" si="1172"/>
        <v>100000</v>
      </c>
      <c r="S373" s="22">
        <f t="shared" si="1173"/>
        <v>100000</v>
      </c>
      <c r="T373" s="37">
        <f>T374</f>
        <v>0</v>
      </c>
      <c r="U373" s="37">
        <f t="shared" si="1174"/>
        <v>0</v>
      </c>
      <c r="V373" s="37">
        <f t="shared" si="1174"/>
        <v>0</v>
      </c>
      <c r="W373" s="37">
        <f t="shared" si="1174"/>
        <v>0</v>
      </c>
      <c r="X373" s="22">
        <f t="shared" si="1174"/>
        <v>100000</v>
      </c>
      <c r="Y373" s="22">
        <f t="shared" si="1174"/>
        <v>100000</v>
      </c>
      <c r="Z373" s="22">
        <f t="shared" si="1174"/>
        <v>11000</v>
      </c>
      <c r="AA373" s="22">
        <f t="shared" si="1174"/>
        <v>11000</v>
      </c>
      <c r="AB373" s="104">
        <f t="shared" si="1068"/>
        <v>11</v>
      </c>
      <c r="AC373" s="104">
        <f t="shared" si="1077"/>
        <v>11</v>
      </c>
    </row>
    <row r="374" spans="1:29" s="9" customFormat="1" ht="66">
      <c r="A374" s="27" t="s">
        <v>423</v>
      </c>
      <c r="B374" s="21" t="s">
        <v>55</v>
      </c>
      <c r="C374" s="21" t="s">
        <v>61</v>
      </c>
      <c r="D374" s="21" t="s">
        <v>679</v>
      </c>
      <c r="E374" s="21" t="s">
        <v>191</v>
      </c>
      <c r="F374" s="22">
        <v>100000</v>
      </c>
      <c r="G374" s="22">
        <v>100000</v>
      </c>
      <c r="H374" s="37"/>
      <c r="I374" s="37"/>
      <c r="J374" s="37"/>
      <c r="K374" s="37"/>
      <c r="L374" s="22">
        <f>F374+H374+I374+J374+K374</f>
        <v>100000</v>
      </c>
      <c r="M374" s="22">
        <f>G374+K374</f>
        <v>100000</v>
      </c>
      <c r="N374" s="37"/>
      <c r="O374" s="37"/>
      <c r="P374" s="37"/>
      <c r="Q374" s="37"/>
      <c r="R374" s="22">
        <f>L374+N374+O374+P374+Q374</f>
        <v>100000</v>
      </c>
      <c r="S374" s="22">
        <f>M374+Q374</f>
        <v>100000</v>
      </c>
      <c r="T374" s="37"/>
      <c r="U374" s="37"/>
      <c r="V374" s="37"/>
      <c r="W374" s="37"/>
      <c r="X374" s="22">
        <f>R374+T374+U374+V374+W374</f>
        <v>100000</v>
      </c>
      <c r="Y374" s="22">
        <f>S374+W374</f>
        <v>100000</v>
      </c>
      <c r="Z374" s="22">
        <v>11000</v>
      </c>
      <c r="AA374" s="22">
        <v>11000</v>
      </c>
      <c r="AB374" s="104">
        <f t="shared" si="1068"/>
        <v>11</v>
      </c>
      <c r="AC374" s="104">
        <f t="shared" si="1077"/>
        <v>11</v>
      </c>
    </row>
    <row r="375" spans="1:29" s="9" customFormat="1" ht="16.5">
      <c r="A375" s="27"/>
      <c r="B375" s="21"/>
      <c r="C375" s="21"/>
      <c r="D375" s="26"/>
      <c r="E375" s="21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22"/>
      <c r="AA375" s="22"/>
      <c r="AB375" s="104"/>
      <c r="AC375" s="104"/>
    </row>
    <row r="376" spans="1:29" s="9" customFormat="1" ht="18.75">
      <c r="A376" s="50" t="s">
        <v>72</v>
      </c>
      <c r="B376" s="19" t="s">
        <v>55</v>
      </c>
      <c r="C376" s="19" t="s">
        <v>59</v>
      </c>
      <c r="D376" s="54"/>
      <c r="E376" s="19"/>
      <c r="F376" s="20">
        <f>F377+F382</f>
        <v>528425</v>
      </c>
      <c r="G376" s="20">
        <f>G377+G382</f>
        <v>0</v>
      </c>
      <c r="H376" s="37">
        <f>H377+H382</f>
        <v>0</v>
      </c>
      <c r="I376" s="37">
        <f t="shared" ref="I376:M376" si="1175">I377+I382</f>
        <v>0</v>
      </c>
      <c r="J376" s="37">
        <f t="shared" si="1175"/>
        <v>0</v>
      </c>
      <c r="K376" s="37">
        <f t="shared" si="1175"/>
        <v>0</v>
      </c>
      <c r="L376" s="20">
        <f t="shared" si="1175"/>
        <v>528425</v>
      </c>
      <c r="M376" s="20">
        <f t="shared" si="1175"/>
        <v>0</v>
      </c>
      <c r="N376" s="89">
        <f t="shared" ref="N376:Y376" si="1176">N377+N382+N419</f>
        <v>277</v>
      </c>
      <c r="O376" s="89">
        <f t="shared" si="1176"/>
        <v>0</v>
      </c>
      <c r="P376" s="89">
        <f t="shared" si="1176"/>
        <v>0</v>
      </c>
      <c r="Q376" s="89">
        <f t="shared" si="1176"/>
        <v>0</v>
      </c>
      <c r="R376" s="20">
        <f t="shared" si="1176"/>
        <v>528702</v>
      </c>
      <c r="S376" s="20">
        <f t="shared" si="1176"/>
        <v>0</v>
      </c>
      <c r="T376" s="89">
        <f t="shared" si="1176"/>
        <v>0</v>
      </c>
      <c r="U376" s="89">
        <f t="shared" si="1176"/>
        <v>0</v>
      </c>
      <c r="V376" s="89">
        <f t="shared" si="1176"/>
        <v>0</v>
      </c>
      <c r="W376" s="20">
        <f t="shared" si="1176"/>
        <v>1000000</v>
      </c>
      <c r="X376" s="20">
        <f t="shared" si="1176"/>
        <v>1528702</v>
      </c>
      <c r="Y376" s="20">
        <f t="shared" si="1176"/>
        <v>1000000</v>
      </c>
      <c r="Z376" s="20">
        <f t="shared" ref="Z376:AA376" si="1177">Z377+Z382+Z419</f>
        <v>139268</v>
      </c>
      <c r="AA376" s="20">
        <f t="shared" si="1177"/>
        <v>0</v>
      </c>
      <c r="AB376" s="105">
        <f t="shared" si="1068"/>
        <v>9.1102124547491918</v>
      </c>
      <c r="AC376" s="105">
        <f t="shared" si="1077"/>
        <v>0</v>
      </c>
    </row>
    <row r="377" spans="1:29" s="9" customFormat="1" ht="89.25" customHeight="1">
      <c r="A377" s="27" t="s">
        <v>163</v>
      </c>
      <c r="B377" s="21" t="s">
        <v>55</v>
      </c>
      <c r="C377" s="21" t="s">
        <v>59</v>
      </c>
      <c r="D377" s="26" t="s">
        <v>261</v>
      </c>
      <c r="E377" s="21"/>
      <c r="F377" s="22">
        <f t="shared" ref="F377:G380" si="1178">F378</f>
        <v>835</v>
      </c>
      <c r="G377" s="22">
        <f t="shared" si="1178"/>
        <v>0</v>
      </c>
      <c r="H377" s="37">
        <f>H378</f>
        <v>0</v>
      </c>
      <c r="I377" s="37">
        <f t="shared" ref="I377:M380" si="1179">I378</f>
        <v>0</v>
      </c>
      <c r="J377" s="37">
        <f t="shared" si="1179"/>
        <v>0</v>
      </c>
      <c r="K377" s="37">
        <f t="shared" si="1179"/>
        <v>0</v>
      </c>
      <c r="L377" s="22">
        <f t="shared" si="1179"/>
        <v>835</v>
      </c>
      <c r="M377" s="22">
        <f t="shared" si="1179"/>
        <v>0</v>
      </c>
      <c r="N377" s="37">
        <f>N378</f>
        <v>0</v>
      </c>
      <c r="O377" s="37">
        <f t="shared" ref="O377:O380" si="1180">O378</f>
        <v>0</v>
      </c>
      <c r="P377" s="37">
        <f t="shared" ref="P377:P380" si="1181">P378</f>
        <v>0</v>
      </c>
      <c r="Q377" s="37">
        <f t="shared" ref="Q377:Q380" si="1182">Q378</f>
        <v>0</v>
      </c>
      <c r="R377" s="22">
        <f t="shared" ref="R377:R380" si="1183">R378</f>
        <v>835</v>
      </c>
      <c r="S377" s="22">
        <f t="shared" ref="S377:S380" si="1184">S378</f>
        <v>0</v>
      </c>
      <c r="T377" s="37">
        <f>T378</f>
        <v>0</v>
      </c>
      <c r="U377" s="37">
        <f t="shared" ref="U377:AA380" si="1185">U378</f>
        <v>0</v>
      </c>
      <c r="V377" s="37">
        <f t="shared" si="1185"/>
        <v>0</v>
      </c>
      <c r="W377" s="37">
        <f t="shared" si="1185"/>
        <v>0</v>
      </c>
      <c r="X377" s="22">
        <f t="shared" si="1185"/>
        <v>835</v>
      </c>
      <c r="Y377" s="22">
        <f t="shared" si="1185"/>
        <v>0</v>
      </c>
      <c r="Z377" s="22">
        <f t="shared" si="1185"/>
        <v>0</v>
      </c>
      <c r="AA377" s="22">
        <f t="shared" si="1185"/>
        <v>0</v>
      </c>
      <c r="AB377" s="104">
        <f t="shared" si="1068"/>
        <v>0</v>
      </c>
      <c r="AC377" s="104"/>
    </row>
    <row r="378" spans="1:29" s="9" customFormat="1" ht="24" customHeight="1">
      <c r="A378" s="66" t="s">
        <v>78</v>
      </c>
      <c r="B378" s="21" t="s">
        <v>55</v>
      </c>
      <c r="C378" s="21" t="s">
        <v>59</v>
      </c>
      <c r="D378" s="26" t="s">
        <v>262</v>
      </c>
      <c r="E378" s="21"/>
      <c r="F378" s="22">
        <f t="shared" si="1178"/>
        <v>835</v>
      </c>
      <c r="G378" s="22">
        <f t="shared" si="1178"/>
        <v>0</v>
      </c>
      <c r="H378" s="37">
        <f>H379</f>
        <v>0</v>
      </c>
      <c r="I378" s="37">
        <f t="shared" si="1179"/>
        <v>0</v>
      </c>
      <c r="J378" s="37">
        <f t="shared" si="1179"/>
        <v>0</v>
      </c>
      <c r="K378" s="37">
        <f t="shared" si="1179"/>
        <v>0</v>
      </c>
      <c r="L378" s="22">
        <f t="shared" si="1179"/>
        <v>835</v>
      </c>
      <c r="M378" s="22">
        <f t="shared" si="1179"/>
        <v>0</v>
      </c>
      <c r="N378" s="37">
        <f>N379</f>
        <v>0</v>
      </c>
      <c r="O378" s="37">
        <f t="shared" si="1180"/>
        <v>0</v>
      </c>
      <c r="P378" s="37">
        <f t="shared" si="1181"/>
        <v>0</v>
      </c>
      <c r="Q378" s="37">
        <f t="shared" si="1182"/>
        <v>0</v>
      </c>
      <c r="R378" s="22">
        <f t="shared" si="1183"/>
        <v>835</v>
      </c>
      <c r="S378" s="22">
        <f t="shared" si="1184"/>
        <v>0</v>
      </c>
      <c r="T378" s="37">
        <f>T379</f>
        <v>0</v>
      </c>
      <c r="U378" s="37">
        <f t="shared" si="1185"/>
        <v>0</v>
      </c>
      <c r="V378" s="37">
        <f t="shared" si="1185"/>
        <v>0</v>
      </c>
      <c r="W378" s="37">
        <f t="shared" si="1185"/>
        <v>0</v>
      </c>
      <c r="X378" s="22">
        <f t="shared" si="1185"/>
        <v>835</v>
      </c>
      <c r="Y378" s="22">
        <f t="shared" si="1185"/>
        <v>0</v>
      </c>
      <c r="Z378" s="22">
        <f t="shared" si="1185"/>
        <v>0</v>
      </c>
      <c r="AA378" s="22">
        <f t="shared" si="1185"/>
        <v>0</v>
      </c>
      <c r="AB378" s="104">
        <f t="shared" si="1068"/>
        <v>0</v>
      </c>
      <c r="AC378" s="104"/>
    </row>
    <row r="379" spans="1:29" s="9" customFormat="1" ht="16.5">
      <c r="A379" s="27" t="s">
        <v>103</v>
      </c>
      <c r="B379" s="21" t="s">
        <v>55</v>
      </c>
      <c r="C379" s="21" t="s">
        <v>59</v>
      </c>
      <c r="D379" s="26" t="s">
        <v>405</v>
      </c>
      <c r="E379" s="21"/>
      <c r="F379" s="22">
        <f t="shared" si="1178"/>
        <v>835</v>
      </c>
      <c r="G379" s="22">
        <f t="shared" si="1178"/>
        <v>0</v>
      </c>
      <c r="H379" s="37">
        <f>H380</f>
        <v>0</v>
      </c>
      <c r="I379" s="37">
        <f t="shared" si="1179"/>
        <v>0</v>
      </c>
      <c r="J379" s="37">
        <f t="shared" si="1179"/>
        <v>0</v>
      </c>
      <c r="K379" s="37">
        <f t="shared" si="1179"/>
        <v>0</v>
      </c>
      <c r="L379" s="22">
        <f t="shared" si="1179"/>
        <v>835</v>
      </c>
      <c r="M379" s="22">
        <f t="shared" si="1179"/>
        <v>0</v>
      </c>
      <c r="N379" s="37">
        <f>N380</f>
        <v>0</v>
      </c>
      <c r="O379" s="37">
        <f t="shared" si="1180"/>
        <v>0</v>
      </c>
      <c r="P379" s="37">
        <f t="shared" si="1181"/>
        <v>0</v>
      </c>
      <c r="Q379" s="37">
        <f t="shared" si="1182"/>
        <v>0</v>
      </c>
      <c r="R379" s="22">
        <f t="shared" si="1183"/>
        <v>835</v>
      </c>
      <c r="S379" s="22">
        <f t="shared" si="1184"/>
        <v>0</v>
      </c>
      <c r="T379" s="37">
        <f>T380</f>
        <v>0</v>
      </c>
      <c r="U379" s="37">
        <f t="shared" si="1185"/>
        <v>0</v>
      </c>
      <c r="V379" s="37">
        <f t="shared" si="1185"/>
        <v>0</v>
      </c>
      <c r="W379" s="37">
        <f t="shared" si="1185"/>
        <v>0</v>
      </c>
      <c r="X379" s="22">
        <f t="shared" si="1185"/>
        <v>835</v>
      </c>
      <c r="Y379" s="22">
        <f t="shared" si="1185"/>
        <v>0</v>
      </c>
      <c r="Z379" s="22">
        <f t="shared" si="1185"/>
        <v>0</v>
      </c>
      <c r="AA379" s="22">
        <f t="shared" si="1185"/>
        <v>0</v>
      </c>
      <c r="AB379" s="104">
        <f t="shared" si="1068"/>
        <v>0</v>
      </c>
      <c r="AC379" s="104"/>
    </row>
    <row r="380" spans="1:29" s="9" customFormat="1" ht="33">
      <c r="A380" s="27" t="s">
        <v>424</v>
      </c>
      <c r="B380" s="21" t="s">
        <v>55</v>
      </c>
      <c r="C380" s="21" t="s">
        <v>59</v>
      </c>
      <c r="D380" s="26" t="s">
        <v>405</v>
      </c>
      <c r="E380" s="21" t="s">
        <v>80</v>
      </c>
      <c r="F380" s="22">
        <f t="shared" si="1178"/>
        <v>835</v>
      </c>
      <c r="G380" s="22">
        <f t="shared" si="1178"/>
        <v>0</v>
      </c>
      <c r="H380" s="37">
        <f>H381</f>
        <v>0</v>
      </c>
      <c r="I380" s="37">
        <f t="shared" si="1179"/>
        <v>0</v>
      </c>
      <c r="J380" s="37">
        <f t="shared" si="1179"/>
        <v>0</v>
      </c>
      <c r="K380" s="37">
        <f t="shared" si="1179"/>
        <v>0</v>
      </c>
      <c r="L380" s="22">
        <f t="shared" si="1179"/>
        <v>835</v>
      </c>
      <c r="M380" s="22">
        <f t="shared" si="1179"/>
        <v>0</v>
      </c>
      <c r="N380" s="37">
        <f>N381</f>
        <v>0</v>
      </c>
      <c r="O380" s="37">
        <f t="shared" si="1180"/>
        <v>0</v>
      </c>
      <c r="P380" s="37">
        <f t="shared" si="1181"/>
        <v>0</v>
      </c>
      <c r="Q380" s="37">
        <f t="shared" si="1182"/>
        <v>0</v>
      </c>
      <c r="R380" s="22">
        <f t="shared" si="1183"/>
        <v>835</v>
      </c>
      <c r="S380" s="22">
        <f t="shared" si="1184"/>
        <v>0</v>
      </c>
      <c r="T380" s="37">
        <f>T381</f>
        <v>0</v>
      </c>
      <c r="U380" s="37">
        <f t="shared" si="1185"/>
        <v>0</v>
      </c>
      <c r="V380" s="37">
        <f t="shared" si="1185"/>
        <v>0</v>
      </c>
      <c r="W380" s="37">
        <f t="shared" si="1185"/>
        <v>0</v>
      </c>
      <c r="X380" s="22">
        <f t="shared" si="1185"/>
        <v>835</v>
      </c>
      <c r="Y380" s="22">
        <f t="shared" si="1185"/>
        <v>0</v>
      </c>
      <c r="Z380" s="22">
        <f t="shared" si="1185"/>
        <v>0</v>
      </c>
      <c r="AA380" s="22">
        <f t="shared" si="1185"/>
        <v>0</v>
      </c>
      <c r="AB380" s="104">
        <f t="shared" si="1068"/>
        <v>0</v>
      </c>
      <c r="AC380" s="104"/>
    </row>
    <row r="381" spans="1:29" s="9" customFormat="1" ht="34.5" customHeight="1">
      <c r="A381" s="55" t="s">
        <v>167</v>
      </c>
      <c r="B381" s="21" t="s">
        <v>55</v>
      </c>
      <c r="C381" s="21" t="s">
        <v>59</v>
      </c>
      <c r="D381" s="26" t="s">
        <v>405</v>
      </c>
      <c r="E381" s="21" t="s">
        <v>166</v>
      </c>
      <c r="F381" s="22">
        <v>835</v>
      </c>
      <c r="G381" s="22"/>
      <c r="H381" s="37"/>
      <c r="I381" s="37"/>
      <c r="J381" s="37"/>
      <c r="K381" s="37"/>
      <c r="L381" s="22">
        <f>F381+H381+I381+J381+K381</f>
        <v>835</v>
      </c>
      <c r="M381" s="22">
        <f>G381+K381</f>
        <v>0</v>
      </c>
      <c r="N381" s="37"/>
      <c r="O381" s="37"/>
      <c r="P381" s="37"/>
      <c r="Q381" s="37"/>
      <c r="R381" s="22">
        <f>L381+N381+O381+P381+Q381</f>
        <v>835</v>
      </c>
      <c r="S381" s="22">
        <f>M381+Q381</f>
        <v>0</v>
      </c>
      <c r="T381" s="37"/>
      <c r="U381" s="37"/>
      <c r="V381" s="37"/>
      <c r="W381" s="37"/>
      <c r="X381" s="22">
        <f>R381+T381+U381+V381+W381</f>
        <v>835</v>
      </c>
      <c r="Y381" s="22">
        <f>S381+W381</f>
        <v>0</v>
      </c>
      <c r="Z381" s="22"/>
      <c r="AA381" s="22"/>
      <c r="AB381" s="104">
        <f t="shared" si="1068"/>
        <v>0</v>
      </c>
      <c r="AC381" s="104"/>
    </row>
    <row r="382" spans="1:29" s="9" customFormat="1" ht="50.25">
      <c r="A382" s="27" t="s">
        <v>155</v>
      </c>
      <c r="B382" s="21" t="s">
        <v>55</v>
      </c>
      <c r="C382" s="21" t="s">
        <v>59</v>
      </c>
      <c r="D382" s="26" t="s">
        <v>356</v>
      </c>
      <c r="E382" s="19"/>
      <c r="F382" s="22">
        <f>F388+F406+F383</f>
        <v>527590</v>
      </c>
      <c r="G382" s="22">
        <f>G388+G406+G383</f>
        <v>0</v>
      </c>
      <c r="H382" s="37">
        <f t="shared" ref="H382:Y382" si="1186">H383+H388+H406</f>
        <v>0</v>
      </c>
      <c r="I382" s="37">
        <f t="shared" si="1186"/>
        <v>0</v>
      </c>
      <c r="J382" s="37">
        <f t="shared" si="1186"/>
        <v>0</v>
      </c>
      <c r="K382" s="37">
        <f t="shared" si="1186"/>
        <v>0</v>
      </c>
      <c r="L382" s="22">
        <f t="shared" si="1186"/>
        <v>527590</v>
      </c>
      <c r="M382" s="22">
        <f t="shared" si="1186"/>
        <v>0</v>
      </c>
      <c r="N382" s="37">
        <f t="shared" si="1186"/>
        <v>0</v>
      </c>
      <c r="O382" s="37">
        <f t="shared" si="1186"/>
        <v>0</v>
      </c>
      <c r="P382" s="37">
        <f t="shared" si="1186"/>
        <v>0</v>
      </c>
      <c r="Q382" s="37">
        <f t="shared" si="1186"/>
        <v>0</v>
      </c>
      <c r="R382" s="22">
        <f t="shared" si="1186"/>
        <v>527590</v>
      </c>
      <c r="S382" s="22">
        <f t="shared" si="1186"/>
        <v>0</v>
      </c>
      <c r="T382" s="37">
        <f t="shared" si="1186"/>
        <v>0</v>
      </c>
      <c r="U382" s="37">
        <f t="shared" si="1186"/>
        <v>0</v>
      </c>
      <c r="V382" s="37">
        <f t="shared" si="1186"/>
        <v>0</v>
      </c>
      <c r="W382" s="22">
        <f t="shared" si="1186"/>
        <v>1000000</v>
      </c>
      <c r="X382" s="22">
        <f t="shared" si="1186"/>
        <v>1527590</v>
      </c>
      <c r="Y382" s="22">
        <f t="shared" si="1186"/>
        <v>1000000</v>
      </c>
      <c r="Z382" s="22">
        <f t="shared" ref="Z382:AA382" si="1187">Z383+Z388+Z406</f>
        <v>138991</v>
      </c>
      <c r="AA382" s="22">
        <f t="shared" si="1187"/>
        <v>0</v>
      </c>
      <c r="AB382" s="104">
        <f t="shared" si="1068"/>
        <v>9.0987110415752923</v>
      </c>
      <c r="AC382" s="104">
        <f t="shared" si="1077"/>
        <v>0</v>
      </c>
    </row>
    <row r="383" spans="1:29" s="9" customFormat="1" ht="36" customHeight="1">
      <c r="A383" s="27" t="s">
        <v>546</v>
      </c>
      <c r="B383" s="21" t="s">
        <v>55</v>
      </c>
      <c r="C383" s="21" t="s">
        <v>59</v>
      </c>
      <c r="D383" s="26" t="s">
        <v>466</v>
      </c>
      <c r="E383" s="19"/>
      <c r="F383" s="22">
        <f t="shared" ref="F383:G386" si="1188">F384</f>
        <v>368100</v>
      </c>
      <c r="G383" s="22">
        <f t="shared" si="1188"/>
        <v>0</v>
      </c>
      <c r="H383" s="37">
        <f>H384</f>
        <v>0</v>
      </c>
      <c r="I383" s="37">
        <f t="shared" ref="I383:M386" si="1189">I384</f>
        <v>0</v>
      </c>
      <c r="J383" s="37">
        <f t="shared" si="1189"/>
        <v>0</v>
      </c>
      <c r="K383" s="37">
        <f t="shared" si="1189"/>
        <v>0</v>
      </c>
      <c r="L383" s="22">
        <f t="shared" si="1189"/>
        <v>368100</v>
      </c>
      <c r="M383" s="22">
        <f t="shared" si="1189"/>
        <v>0</v>
      </c>
      <c r="N383" s="37">
        <f>N384</f>
        <v>0</v>
      </c>
      <c r="O383" s="37">
        <f t="shared" ref="O383:O386" si="1190">O384</f>
        <v>0</v>
      </c>
      <c r="P383" s="37">
        <f t="shared" ref="P383:P386" si="1191">P384</f>
        <v>0</v>
      </c>
      <c r="Q383" s="37">
        <f t="shared" ref="Q383:Q386" si="1192">Q384</f>
        <v>0</v>
      </c>
      <c r="R383" s="22">
        <f t="shared" ref="R383:R386" si="1193">R384</f>
        <v>368100</v>
      </c>
      <c r="S383" s="22">
        <f t="shared" ref="S383:S386" si="1194">S384</f>
        <v>0</v>
      </c>
      <c r="T383" s="37">
        <f>T384</f>
        <v>0</v>
      </c>
      <c r="U383" s="37">
        <f t="shared" ref="U383:AA386" si="1195">U384</f>
        <v>0</v>
      </c>
      <c r="V383" s="37">
        <f t="shared" si="1195"/>
        <v>0</v>
      </c>
      <c r="W383" s="37">
        <f t="shared" si="1195"/>
        <v>0</v>
      </c>
      <c r="X383" s="22">
        <f t="shared" si="1195"/>
        <v>368100</v>
      </c>
      <c r="Y383" s="22">
        <f t="shared" si="1195"/>
        <v>0</v>
      </c>
      <c r="Z383" s="22">
        <f t="shared" si="1195"/>
        <v>84490</v>
      </c>
      <c r="AA383" s="22">
        <f t="shared" si="1195"/>
        <v>0</v>
      </c>
      <c r="AB383" s="104">
        <f t="shared" si="1068"/>
        <v>22.953001901657156</v>
      </c>
      <c r="AC383" s="104"/>
    </row>
    <row r="384" spans="1:29" s="9" customFormat="1" ht="24" customHeight="1">
      <c r="A384" s="27" t="s">
        <v>78</v>
      </c>
      <c r="B384" s="21" t="s">
        <v>55</v>
      </c>
      <c r="C384" s="21" t="s">
        <v>59</v>
      </c>
      <c r="D384" s="26" t="s">
        <v>467</v>
      </c>
      <c r="E384" s="19"/>
      <c r="F384" s="22">
        <f t="shared" si="1188"/>
        <v>368100</v>
      </c>
      <c r="G384" s="22">
        <f t="shared" si="1188"/>
        <v>0</v>
      </c>
      <c r="H384" s="37">
        <f>H385</f>
        <v>0</v>
      </c>
      <c r="I384" s="37">
        <f t="shared" si="1189"/>
        <v>0</v>
      </c>
      <c r="J384" s="37">
        <f t="shared" si="1189"/>
        <v>0</v>
      </c>
      <c r="K384" s="37">
        <f t="shared" si="1189"/>
        <v>0</v>
      </c>
      <c r="L384" s="22">
        <f t="shared" si="1189"/>
        <v>368100</v>
      </c>
      <c r="M384" s="22">
        <f t="shared" si="1189"/>
        <v>0</v>
      </c>
      <c r="N384" s="37">
        <f>N385</f>
        <v>0</v>
      </c>
      <c r="O384" s="37">
        <f t="shared" si="1190"/>
        <v>0</v>
      </c>
      <c r="P384" s="37">
        <f t="shared" si="1191"/>
        <v>0</v>
      </c>
      <c r="Q384" s="37">
        <f t="shared" si="1192"/>
        <v>0</v>
      </c>
      <c r="R384" s="22">
        <f t="shared" si="1193"/>
        <v>368100</v>
      </c>
      <c r="S384" s="22">
        <f t="shared" si="1194"/>
        <v>0</v>
      </c>
      <c r="T384" s="37">
        <f>T385</f>
        <v>0</v>
      </c>
      <c r="U384" s="37">
        <f t="shared" si="1195"/>
        <v>0</v>
      </c>
      <c r="V384" s="37">
        <f t="shared" si="1195"/>
        <v>0</v>
      </c>
      <c r="W384" s="37">
        <f t="shared" si="1195"/>
        <v>0</v>
      </c>
      <c r="X384" s="22">
        <f t="shared" si="1195"/>
        <v>368100</v>
      </c>
      <c r="Y384" s="22">
        <f t="shared" si="1195"/>
        <v>0</v>
      </c>
      <c r="Z384" s="22">
        <f t="shared" si="1195"/>
        <v>84490</v>
      </c>
      <c r="AA384" s="22">
        <f t="shared" si="1195"/>
        <v>0</v>
      </c>
      <c r="AB384" s="104">
        <f t="shared" si="1068"/>
        <v>22.953001901657156</v>
      </c>
      <c r="AC384" s="104"/>
    </row>
    <row r="385" spans="1:29" s="9" customFormat="1" ht="18.75">
      <c r="A385" s="27" t="s">
        <v>103</v>
      </c>
      <c r="B385" s="21" t="s">
        <v>55</v>
      </c>
      <c r="C385" s="21" t="s">
        <v>59</v>
      </c>
      <c r="D385" s="26" t="s">
        <v>465</v>
      </c>
      <c r="E385" s="19"/>
      <c r="F385" s="22">
        <f t="shared" si="1188"/>
        <v>368100</v>
      </c>
      <c r="G385" s="22">
        <f t="shared" si="1188"/>
        <v>0</v>
      </c>
      <c r="H385" s="37">
        <f>H386</f>
        <v>0</v>
      </c>
      <c r="I385" s="37">
        <f t="shared" si="1189"/>
        <v>0</v>
      </c>
      <c r="J385" s="37">
        <f t="shared" si="1189"/>
        <v>0</v>
      </c>
      <c r="K385" s="37">
        <f t="shared" si="1189"/>
        <v>0</v>
      </c>
      <c r="L385" s="22">
        <f t="shared" si="1189"/>
        <v>368100</v>
      </c>
      <c r="M385" s="22">
        <f t="shared" si="1189"/>
        <v>0</v>
      </c>
      <c r="N385" s="37">
        <f>N386</f>
        <v>0</v>
      </c>
      <c r="O385" s="37">
        <f t="shared" si="1190"/>
        <v>0</v>
      </c>
      <c r="P385" s="37">
        <f t="shared" si="1191"/>
        <v>0</v>
      </c>
      <c r="Q385" s="37">
        <f t="shared" si="1192"/>
        <v>0</v>
      </c>
      <c r="R385" s="22">
        <f t="shared" si="1193"/>
        <v>368100</v>
      </c>
      <c r="S385" s="22">
        <f t="shared" si="1194"/>
        <v>0</v>
      </c>
      <c r="T385" s="37">
        <f>T386</f>
        <v>0</v>
      </c>
      <c r="U385" s="37">
        <f t="shared" si="1195"/>
        <v>0</v>
      </c>
      <c r="V385" s="37">
        <f t="shared" si="1195"/>
        <v>0</v>
      </c>
      <c r="W385" s="37">
        <f t="shared" si="1195"/>
        <v>0</v>
      </c>
      <c r="X385" s="22">
        <f t="shared" si="1195"/>
        <v>368100</v>
      </c>
      <c r="Y385" s="22">
        <f t="shared" si="1195"/>
        <v>0</v>
      </c>
      <c r="Z385" s="22">
        <f t="shared" si="1195"/>
        <v>84490</v>
      </c>
      <c r="AA385" s="22">
        <f t="shared" si="1195"/>
        <v>0</v>
      </c>
      <c r="AB385" s="104">
        <f t="shared" si="1068"/>
        <v>22.953001901657156</v>
      </c>
      <c r="AC385" s="104"/>
    </row>
    <row r="386" spans="1:29" s="9" customFormat="1" ht="33">
      <c r="A386" s="27" t="s">
        <v>424</v>
      </c>
      <c r="B386" s="21" t="s">
        <v>55</v>
      </c>
      <c r="C386" s="21" t="s">
        <v>59</v>
      </c>
      <c r="D386" s="26" t="s">
        <v>465</v>
      </c>
      <c r="E386" s="21" t="s">
        <v>80</v>
      </c>
      <c r="F386" s="22">
        <f t="shared" si="1188"/>
        <v>368100</v>
      </c>
      <c r="G386" s="22">
        <f t="shared" si="1188"/>
        <v>0</v>
      </c>
      <c r="H386" s="37">
        <f>H387</f>
        <v>0</v>
      </c>
      <c r="I386" s="37">
        <f t="shared" si="1189"/>
        <v>0</v>
      </c>
      <c r="J386" s="37">
        <f t="shared" si="1189"/>
        <v>0</v>
      </c>
      <c r="K386" s="37">
        <f t="shared" si="1189"/>
        <v>0</v>
      </c>
      <c r="L386" s="22">
        <f t="shared" si="1189"/>
        <v>368100</v>
      </c>
      <c r="M386" s="22">
        <f t="shared" si="1189"/>
        <v>0</v>
      </c>
      <c r="N386" s="37">
        <f>N387</f>
        <v>0</v>
      </c>
      <c r="O386" s="37">
        <f t="shared" si="1190"/>
        <v>0</v>
      </c>
      <c r="P386" s="37">
        <f t="shared" si="1191"/>
        <v>0</v>
      </c>
      <c r="Q386" s="37">
        <f t="shared" si="1192"/>
        <v>0</v>
      </c>
      <c r="R386" s="22">
        <f t="shared" si="1193"/>
        <v>368100</v>
      </c>
      <c r="S386" s="22">
        <f t="shared" si="1194"/>
        <v>0</v>
      </c>
      <c r="T386" s="37">
        <f>T387</f>
        <v>0</v>
      </c>
      <c r="U386" s="37">
        <f t="shared" si="1195"/>
        <v>0</v>
      </c>
      <c r="V386" s="37">
        <f t="shared" si="1195"/>
        <v>0</v>
      </c>
      <c r="W386" s="37">
        <f t="shared" si="1195"/>
        <v>0</v>
      </c>
      <c r="X386" s="22">
        <f t="shared" si="1195"/>
        <v>368100</v>
      </c>
      <c r="Y386" s="22">
        <f t="shared" si="1195"/>
        <v>0</v>
      </c>
      <c r="Z386" s="22">
        <f t="shared" si="1195"/>
        <v>84490</v>
      </c>
      <c r="AA386" s="22">
        <f t="shared" si="1195"/>
        <v>0</v>
      </c>
      <c r="AB386" s="104">
        <f t="shared" si="1068"/>
        <v>22.953001901657156</v>
      </c>
      <c r="AC386" s="104"/>
    </row>
    <row r="387" spans="1:29" s="9" customFormat="1" ht="37.5" customHeight="1">
      <c r="A387" s="55" t="s">
        <v>167</v>
      </c>
      <c r="B387" s="21" t="s">
        <v>55</v>
      </c>
      <c r="C387" s="21" t="s">
        <v>59</v>
      </c>
      <c r="D387" s="26" t="s">
        <v>465</v>
      </c>
      <c r="E387" s="21" t="s">
        <v>166</v>
      </c>
      <c r="F387" s="22">
        <v>368100</v>
      </c>
      <c r="G387" s="22"/>
      <c r="H387" s="37"/>
      <c r="I387" s="37"/>
      <c r="J387" s="37"/>
      <c r="K387" s="37"/>
      <c r="L387" s="22">
        <f>F387+H387+I387+J387+K387</f>
        <v>368100</v>
      </c>
      <c r="M387" s="22">
        <f>G387+K387</f>
        <v>0</v>
      </c>
      <c r="N387" s="37"/>
      <c r="O387" s="37"/>
      <c r="P387" s="37"/>
      <c r="Q387" s="37"/>
      <c r="R387" s="22">
        <f>L387+N387+O387+P387+Q387</f>
        <v>368100</v>
      </c>
      <c r="S387" s="22">
        <f>M387+Q387</f>
        <v>0</v>
      </c>
      <c r="T387" s="37"/>
      <c r="U387" s="37"/>
      <c r="V387" s="37"/>
      <c r="W387" s="37"/>
      <c r="X387" s="22">
        <f>R387+T387+U387+V387+W387</f>
        <v>368100</v>
      </c>
      <c r="Y387" s="22">
        <f>S387+W387</f>
        <v>0</v>
      </c>
      <c r="Z387" s="22">
        <v>84490</v>
      </c>
      <c r="AA387" s="22"/>
      <c r="AB387" s="104">
        <f t="shared" si="1068"/>
        <v>22.953001901657156</v>
      </c>
      <c r="AC387" s="104"/>
    </row>
    <row r="388" spans="1:29" s="9" customFormat="1" ht="67.5">
      <c r="A388" s="27" t="s">
        <v>225</v>
      </c>
      <c r="B388" s="21" t="s">
        <v>55</v>
      </c>
      <c r="C388" s="21" t="s">
        <v>59</v>
      </c>
      <c r="D388" s="26" t="s">
        <v>357</v>
      </c>
      <c r="E388" s="19"/>
      <c r="F388" s="22">
        <f t="shared" ref="F388:G388" si="1196">F389+F396</f>
        <v>54720</v>
      </c>
      <c r="G388" s="22">
        <f t="shared" si="1196"/>
        <v>0</v>
      </c>
      <c r="H388" s="37">
        <f>H389+H396</f>
        <v>0</v>
      </c>
      <c r="I388" s="37">
        <f t="shared" ref="I388:M388" si="1197">I389+I396</f>
        <v>0</v>
      </c>
      <c r="J388" s="37">
        <f t="shared" si="1197"/>
        <v>0</v>
      </c>
      <c r="K388" s="37">
        <f t="shared" si="1197"/>
        <v>0</v>
      </c>
      <c r="L388" s="22">
        <f t="shared" si="1197"/>
        <v>54720</v>
      </c>
      <c r="M388" s="22">
        <f t="shared" si="1197"/>
        <v>0</v>
      </c>
      <c r="N388" s="37">
        <f>N389+N396</f>
        <v>0</v>
      </c>
      <c r="O388" s="37">
        <f t="shared" ref="O388" si="1198">O389+O396</f>
        <v>0</v>
      </c>
      <c r="P388" s="37">
        <f t="shared" ref="P388" si="1199">P389+P396</f>
        <v>0</v>
      </c>
      <c r="Q388" s="37">
        <f t="shared" ref="Q388" si="1200">Q389+Q396</f>
        <v>0</v>
      </c>
      <c r="R388" s="22">
        <f t="shared" ref="R388" si="1201">R389+R396</f>
        <v>54720</v>
      </c>
      <c r="S388" s="22">
        <f t="shared" ref="S388" si="1202">S389+S396</f>
        <v>0</v>
      </c>
      <c r="T388" s="37">
        <f>T389+T396+T401</f>
        <v>0</v>
      </c>
      <c r="U388" s="37">
        <f t="shared" ref="U388:Y388" si="1203">U389+U396+U401</f>
        <v>0</v>
      </c>
      <c r="V388" s="37">
        <f t="shared" si="1203"/>
        <v>0</v>
      </c>
      <c r="W388" s="22">
        <f t="shared" si="1203"/>
        <v>1000000</v>
      </c>
      <c r="X388" s="22">
        <f t="shared" si="1203"/>
        <v>1054720</v>
      </c>
      <c r="Y388" s="22">
        <f t="shared" si="1203"/>
        <v>1000000</v>
      </c>
      <c r="Z388" s="22">
        <f t="shared" ref="Z388:AA388" si="1204">Z389+Z396+Z401</f>
        <v>1</v>
      </c>
      <c r="AA388" s="22">
        <f t="shared" si="1204"/>
        <v>0</v>
      </c>
      <c r="AB388" s="104">
        <f t="shared" si="1068"/>
        <v>9.4811893203883494E-5</v>
      </c>
      <c r="AC388" s="104">
        <f t="shared" si="1077"/>
        <v>0</v>
      </c>
    </row>
    <row r="389" spans="1:29" s="9" customFormat="1" ht="24" customHeight="1">
      <c r="A389" s="66" t="s">
        <v>78</v>
      </c>
      <c r="B389" s="21" t="s">
        <v>55</v>
      </c>
      <c r="C389" s="21" t="s">
        <v>59</v>
      </c>
      <c r="D389" s="26" t="s">
        <v>358</v>
      </c>
      <c r="E389" s="19"/>
      <c r="F389" s="22">
        <f t="shared" ref="F389:G389" si="1205">F390+F393</f>
        <v>4300</v>
      </c>
      <c r="G389" s="22">
        <f t="shared" si="1205"/>
        <v>0</v>
      </c>
      <c r="H389" s="37">
        <f>H390+H393</f>
        <v>0</v>
      </c>
      <c r="I389" s="37">
        <f t="shared" ref="I389:M389" si="1206">I390+I393</f>
        <v>0</v>
      </c>
      <c r="J389" s="37">
        <f t="shared" si="1206"/>
        <v>0</v>
      </c>
      <c r="K389" s="37">
        <f t="shared" si="1206"/>
        <v>0</v>
      </c>
      <c r="L389" s="22">
        <f t="shared" si="1206"/>
        <v>4300</v>
      </c>
      <c r="M389" s="37">
        <f t="shared" si="1206"/>
        <v>0</v>
      </c>
      <c r="N389" s="37">
        <f>N390+N393</f>
        <v>0</v>
      </c>
      <c r="O389" s="37">
        <f t="shared" ref="O389" si="1207">O390+O393</f>
        <v>0</v>
      </c>
      <c r="P389" s="37">
        <f t="shared" ref="P389" si="1208">P390+P393</f>
        <v>0</v>
      </c>
      <c r="Q389" s="37">
        <f t="shared" ref="Q389" si="1209">Q390+Q393</f>
        <v>0</v>
      </c>
      <c r="R389" s="22">
        <f t="shared" ref="R389" si="1210">R390+R393</f>
        <v>4300</v>
      </c>
      <c r="S389" s="37">
        <f t="shared" ref="S389" si="1211">S390+S393</f>
        <v>0</v>
      </c>
      <c r="T389" s="37">
        <f>T390+T393</f>
        <v>0</v>
      </c>
      <c r="U389" s="37">
        <f t="shared" ref="U389:Y389" si="1212">U390+U393</f>
        <v>0</v>
      </c>
      <c r="V389" s="37">
        <f t="shared" si="1212"/>
        <v>0</v>
      </c>
      <c r="W389" s="37">
        <f t="shared" si="1212"/>
        <v>0</v>
      </c>
      <c r="X389" s="22">
        <f t="shared" si="1212"/>
        <v>4300</v>
      </c>
      <c r="Y389" s="37">
        <f t="shared" si="1212"/>
        <v>0</v>
      </c>
      <c r="Z389" s="22">
        <f t="shared" ref="Z389:AA389" si="1213">Z390+Z393</f>
        <v>1</v>
      </c>
      <c r="AA389" s="22">
        <f t="shared" si="1213"/>
        <v>0</v>
      </c>
      <c r="AB389" s="104">
        <f t="shared" si="1068"/>
        <v>2.3255813953488372E-2</v>
      </c>
      <c r="AC389" s="104"/>
    </row>
    <row r="390" spans="1:29" s="9" customFormat="1" ht="18.75">
      <c r="A390" s="48" t="s">
        <v>85</v>
      </c>
      <c r="B390" s="21" t="s">
        <v>55</v>
      </c>
      <c r="C390" s="21" t="s">
        <v>59</v>
      </c>
      <c r="D390" s="26" t="s">
        <v>406</v>
      </c>
      <c r="E390" s="19"/>
      <c r="F390" s="22">
        <f t="shared" ref="F390:G391" si="1214">F391</f>
        <v>3573</v>
      </c>
      <c r="G390" s="22">
        <f t="shared" si="1214"/>
        <v>0</v>
      </c>
      <c r="H390" s="37">
        <f>H391</f>
        <v>0</v>
      </c>
      <c r="I390" s="37">
        <f t="shared" ref="I390:M391" si="1215">I391</f>
        <v>0</v>
      </c>
      <c r="J390" s="37">
        <f t="shared" si="1215"/>
        <v>0</v>
      </c>
      <c r="K390" s="37">
        <f t="shared" si="1215"/>
        <v>0</v>
      </c>
      <c r="L390" s="22">
        <f t="shared" si="1215"/>
        <v>3573</v>
      </c>
      <c r="M390" s="37">
        <f t="shared" si="1215"/>
        <v>0</v>
      </c>
      <c r="N390" s="37">
        <f>N391</f>
        <v>0</v>
      </c>
      <c r="O390" s="37">
        <f t="shared" ref="O390:O391" si="1216">O391</f>
        <v>0</v>
      </c>
      <c r="P390" s="37">
        <f t="shared" ref="P390:P391" si="1217">P391</f>
        <v>0</v>
      </c>
      <c r="Q390" s="37">
        <f t="shared" ref="Q390:Q391" si="1218">Q391</f>
        <v>0</v>
      </c>
      <c r="R390" s="22">
        <f t="shared" ref="R390:R391" si="1219">R391</f>
        <v>3573</v>
      </c>
      <c r="S390" s="37">
        <f t="shared" ref="S390:S391" si="1220">S391</f>
        <v>0</v>
      </c>
      <c r="T390" s="37">
        <f>T391</f>
        <v>0</v>
      </c>
      <c r="U390" s="37">
        <f t="shared" ref="U390:AA391" si="1221">U391</f>
        <v>0</v>
      </c>
      <c r="V390" s="37">
        <f t="shared" si="1221"/>
        <v>0</v>
      </c>
      <c r="W390" s="37">
        <f t="shared" si="1221"/>
        <v>0</v>
      </c>
      <c r="X390" s="22">
        <f t="shared" si="1221"/>
        <v>3573</v>
      </c>
      <c r="Y390" s="37">
        <f t="shared" si="1221"/>
        <v>0</v>
      </c>
      <c r="Z390" s="22">
        <f t="shared" si="1221"/>
        <v>0</v>
      </c>
      <c r="AA390" s="22">
        <f t="shared" si="1221"/>
        <v>0</v>
      </c>
      <c r="AB390" s="104">
        <f t="shared" si="1068"/>
        <v>0</v>
      </c>
      <c r="AC390" s="104"/>
    </row>
    <row r="391" spans="1:29" s="9" customFormat="1" ht="37.5" customHeight="1">
      <c r="A391" s="27" t="s">
        <v>213</v>
      </c>
      <c r="B391" s="21" t="s">
        <v>55</v>
      </c>
      <c r="C391" s="21" t="s">
        <v>59</v>
      </c>
      <c r="D391" s="26" t="s">
        <v>406</v>
      </c>
      <c r="E391" s="21" t="s">
        <v>86</v>
      </c>
      <c r="F391" s="22">
        <f t="shared" si="1214"/>
        <v>3573</v>
      </c>
      <c r="G391" s="22">
        <f t="shared" si="1214"/>
        <v>0</v>
      </c>
      <c r="H391" s="37">
        <f>H392</f>
        <v>0</v>
      </c>
      <c r="I391" s="37">
        <f t="shared" si="1215"/>
        <v>0</v>
      </c>
      <c r="J391" s="37">
        <f t="shared" si="1215"/>
        <v>0</v>
      </c>
      <c r="K391" s="37">
        <f t="shared" si="1215"/>
        <v>0</v>
      </c>
      <c r="L391" s="22">
        <f t="shared" si="1215"/>
        <v>3573</v>
      </c>
      <c r="M391" s="37">
        <f t="shared" si="1215"/>
        <v>0</v>
      </c>
      <c r="N391" s="37">
        <f>N392</f>
        <v>0</v>
      </c>
      <c r="O391" s="37">
        <f t="shared" si="1216"/>
        <v>0</v>
      </c>
      <c r="P391" s="37">
        <f t="shared" si="1217"/>
        <v>0</v>
      </c>
      <c r="Q391" s="37">
        <f t="shared" si="1218"/>
        <v>0</v>
      </c>
      <c r="R391" s="22">
        <f t="shared" si="1219"/>
        <v>3573</v>
      </c>
      <c r="S391" s="37">
        <f t="shared" si="1220"/>
        <v>0</v>
      </c>
      <c r="T391" s="37">
        <f>T392</f>
        <v>0</v>
      </c>
      <c r="U391" s="37">
        <f t="shared" si="1221"/>
        <v>0</v>
      </c>
      <c r="V391" s="37">
        <f t="shared" si="1221"/>
        <v>0</v>
      </c>
      <c r="W391" s="37">
        <f t="shared" si="1221"/>
        <v>0</v>
      </c>
      <c r="X391" s="22">
        <f t="shared" si="1221"/>
        <v>3573</v>
      </c>
      <c r="Y391" s="37">
        <f t="shared" si="1221"/>
        <v>0</v>
      </c>
      <c r="Z391" s="22">
        <f t="shared" si="1221"/>
        <v>0</v>
      </c>
      <c r="AA391" s="22">
        <f t="shared" si="1221"/>
        <v>0</v>
      </c>
      <c r="AB391" s="104">
        <f t="shared" si="1068"/>
        <v>0</v>
      </c>
      <c r="AC391" s="104"/>
    </row>
    <row r="392" spans="1:29" s="9" customFormat="1" ht="16.5">
      <c r="A392" s="27" t="s">
        <v>85</v>
      </c>
      <c r="B392" s="21" t="s">
        <v>55</v>
      </c>
      <c r="C392" s="21" t="s">
        <v>59</v>
      </c>
      <c r="D392" s="26" t="s">
        <v>406</v>
      </c>
      <c r="E392" s="21" t="s">
        <v>192</v>
      </c>
      <c r="F392" s="22">
        <f>3500+73</f>
        <v>3573</v>
      </c>
      <c r="G392" s="22"/>
      <c r="H392" s="37"/>
      <c r="I392" s="37"/>
      <c r="J392" s="37"/>
      <c r="K392" s="37"/>
      <c r="L392" s="22">
        <f>F392+H392+I392+J392+K392</f>
        <v>3573</v>
      </c>
      <c r="M392" s="22">
        <f>G392+K392</f>
        <v>0</v>
      </c>
      <c r="N392" s="37"/>
      <c r="O392" s="37"/>
      <c r="P392" s="37"/>
      <c r="Q392" s="37"/>
      <c r="R392" s="22">
        <f>L392+N392+O392+P392+Q392</f>
        <v>3573</v>
      </c>
      <c r="S392" s="22">
        <f>M392+Q392</f>
        <v>0</v>
      </c>
      <c r="T392" s="37"/>
      <c r="U392" s="37"/>
      <c r="V392" s="37"/>
      <c r="W392" s="37"/>
      <c r="X392" s="22">
        <f>R392+T392+U392+V392+W392</f>
        <v>3573</v>
      </c>
      <c r="Y392" s="22">
        <f>S392+W392</f>
        <v>0</v>
      </c>
      <c r="Z392" s="22"/>
      <c r="AA392" s="22"/>
      <c r="AB392" s="104">
        <f t="shared" si="1068"/>
        <v>0</v>
      </c>
      <c r="AC392" s="104"/>
    </row>
    <row r="393" spans="1:29" s="9" customFormat="1" ht="18.75">
      <c r="A393" s="27" t="s">
        <v>103</v>
      </c>
      <c r="B393" s="21" t="s">
        <v>55</v>
      </c>
      <c r="C393" s="21" t="s">
        <v>59</v>
      </c>
      <c r="D393" s="26" t="s">
        <v>367</v>
      </c>
      <c r="E393" s="19"/>
      <c r="F393" s="22">
        <f t="shared" ref="F393:G394" si="1222">F394</f>
        <v>727</v>
      </c>
      <c r="G393" s="22">
        <f t="shared" si="1222"/>
        <v>0</v>
      </c>
      <c r="H393" s="37">
        <f>H394</f>
        <v>0</v>
      </c>
      <c r="I393" s="37">
        <f t="shared" ref="I393:M394" si="1223">I394</f>
        <v>0</v>
      </c>
      <c r="J393" s="37">
        <f t="shared" si="1223"/>
        <v>0</v>
      </c>
      <c r="K393" s="37">
        <f t="shared" si="1223"/>
        <v>0</v>
      </c>
      <c r="L393" s="22">
        <f t="shared" si="1223"/>
        <v>727</v>
      </c>
      <c r="M393" s="22">
        <f t="shared" si="1223"/>
        <v>0</v>
      </c>
      <c r="N393" s="37">
        <f>N394</f>
        <v>0</v>
      </c>
      <c r="O393" s="37">
        <f t="shared" ref="O393:O394" si="1224">O394</f>
        <v>0</v>
      </c>
      <c r="P393" s="37">
        <f t="shared" ref="P393:P394" si="1225">P394</f>
        <v>0</v>
      </c>
      <c r="Q393" s="37">
        <f t="shared" ref="Q393:Q394" si="1226">Q394</f>
        <v>0</v>
      </c>
      <c r="R393" s="22">
        <f t="shared" ref="R393:R394" si="1227">R394</f>
        <v>727</v>
      </c>
      <c r="S393" s="22">
        <f t="shared" ref="S393:S394" si="1228">S394</f>
        <v>0</v>
      </c>
      <c r="T393" s="37">
        <f>T394</f>
        <v>0</v>
      </c>
      <c r="U393" s="37">
        <f t="shared" ref="U393:AA394" si="1229">U394</f>
        <v>0</v>
      </c>
      <c r="V393" s="37">
        <f t="shared" si="1229"/>
        <v>0</v>
      </c>
      <c r="W393" s="37">
        <f t="shared" si="1229"/>
        <v>0</v>
      </c>
      <c r="X393" s="22">
        <f t="shared" si="1229"/>
        <v>727</v>
      </c>
      <c r="Y393" s="22">
        <f t="shared" si="1229"/>
        <v>0</v>
      </c>
      <c r="Z393" s="22">
        <f t="shared" si="1229"/>
        <v>1</v>
      </c>
      <c r="AA393" s="22">
        <f t="shared" si="1229"/>
        <v>0</v>
      </c>
      <c r="AB393" s="104">
        <f t="shared" si="1068"/>
        <v>0.13755158184319119</v>
      </c>
      <c r="AC393" s="104"/>
    </row>
    <row r="394" spans="1:29" s="9" customFormat="1" ht="34.5" customHeight="1">
      <c r="A394" s="27" t="s">
        <v>424</v>
      </c>
      <c r="B394" s="21" t="s">
        <v>55</v>
      </c>
      <c r="C394" s="21" t="s">
        <v>59</v>
      </c>
      <c r="D394" s="26" t="s">
        <v>367</v>
      </c>
      <c r="E394" s="21" t="s">
        <v>80</v>
      </c>
      <c r="F394" s="22">
        <f t="shared" si="1222"/>
        <v>727</v>
      </c>
      <c r="G394" s="22">
        <f t="shared" si="1222"/>
        <v>0</v>
      </c>
      <c r="H394" s="37">
        <f>H395</f>
        <v>0</v>
      </c>
      <c r="I394" s="37">
        <f t="shared" si="1223"/>
        <v>0</v>
      </c>
      <c r="J394" s="37">
        <f t="shared" si="1223"/>
        <v>0</v>
      </c>
      <c r="K394" s="37">
        <f t="shared" si="1223"/>
        <v>0</v>
      </c>
      <c r="L394" s="22">
        <f t="shared" si="1223"/>
        <v>727</v>
      </c>
      <c r="M394" s="22">
        <f t="shared" si="1223"/>
        <v>0</v>
      </c>
      <c r="N394" s="37">
        <f>N395</f>
        <v>0</v>
      </c>
      <c r="O394" s="37">
        <f t="shared" si="1224"/>
        <v>0</v>
      </c>
      <c r="P394" s="37">
        <f t="shared" si="1225"/>
        <v>0</v>
      </c>
      <c r="Q394" s="37">
        <f t="shared" si="1226"/>
        <v>0</v>
      </c>
      <c r="R394" s="22">
        <f t="shared" si="1227"/>
        <v>727</v>
      </c>
      <c r="S394" s="22">
        <f t="shared" si="1228"/>
        <v>0</v>
      </c>
      <c r="T394" s="37">
        <f>T395</f>
        <v>0</v>
      </c>
      <c r="U394" s="37">
        <f t="shared" si="1229"/>
        <v>0</v>
      </c>
      <c r="V394" s="37">
        <f t="shared" si="1229"/>
        <v>0</v>
      </c>
      <c r="W394" s="37">
        <f t="shared" si="1229"/>
        <v>0</v>
      </c>
      <c r="X394" s="22">
        <f t="shared" si="1229"/>
        <v>727</v>
      </c>
      <c r="Y394" s="22">
        <f t="shared" si="1229"/>
        <v>0</v>
      </c>
      <c r="Z394" s="22">
        <f t="shared" si="1229"/>
        <v>1</v>
      </c>
      <c r="AA394" s="22">
        <f t="shared" si="1229"/>
        <v>0</v>
      </c>
      <c r="AB394" s="104">
        <f t="shared" si="1068"/>
        <v>0.13755158184319119</v>
      </c>
      <c r="AC394" s="104"/>
    </row>
    <row r="395" spans="1:29" s="9" customFormat="1" ht="36" customHeight="1">
      <c r="A395" s="55" t="s">
        <v>167</v>
      </c>
      <c r="B395" s="21" t="s">
        <v>55</v>
      </c>
      <c r="C395" s="21" t="s">
        <v>59</v>
      </c>
      <c r="D395" s="26" t="s">
        <v>367</v>
      </c>
      <c r="E395" s="21" t="s">
        <v>166</v>
      </c>
      <c r="F395" s="22">
        <f>353+374</f>
        <v>727</v>
      </c>
      <c r="G395" s="22"/>
      <c r="H395" s="37"/>
      <c r="I395" s="37"/>
      <c r="J395" s="37"/>
      <c r="K395" s="37"/>
      <c r="L395" s="22">
        <f>F395+H395+I395+J395+K395</f>
        <v>727</v>
      </c>
      <c r="M395" s="22">
        <f>G395+K395</f>
        <v>0</v>
      </c>
      <c r="N395" s="37"/>
      <c r="O395" s="37"/>
      <c r="P395" s="37"/>
      <c r="Q395" s="37"/>
      <c r="R395" s="22">
        <f>L395+N395+O395+P395+Q395</f>
        <v>727</v>
      </c>
      <c r="S395" s="22">
        <f>M395+Q395</f>
        <v>0</v>
      </c>
      <c r="T395" s="37"/>
      <c r="U395" s="37"/>
      <c r="V395" s="37"/>
      <c r="W395" s="37"/>
      <c r="X395" s="22">
        <f>R395+T395+U395+V395+W395</f>
        <v>727</v>
      </c>
      <c r="Y395" s="22">
        <f>S395+W395</f>
        <v>0</v>
      </c>
      <c r="Z395" s="22">
        <v>1</v>
      </c>
      <c r="AA395" s="22"/>
      <c r="AB395" s="104">
        <f t="shared" si="1068"/>
        <v>0.13755158184319119</v>
      </c>
      <c r="AC395" s="104"/>
    </row>
    <row r="396" spans="1:29" s="9" customFormat="1" ht="115.5">
      <c r="A396" s="27" t="s">
        <v>435</v>
      </c>
      <c r="B396" s="21" t="s">
        <v>55</v>
      </c>
      <c r="C396" s="21" t="s">
        <v>59</v>
      </c>
      <c r="D396" s="26" t="s">
        <v>439</v>
      </c>
      <c r="E396" s="21"/>
      <c r="F396" s="22">
        <f>F397+F399</f>
        <v>50420</v>
      </c>
      <c r="G396" s="22">
        <f>G397+G399</f>
        <v>0</v>
      </c>
      <c r="H396" s="37">
        <f>H397+H399</f>
        <v>0</v>
      </c>
      <c r="I396" s="37">
        <f t="shared" ref="I396:M396" si="1230">I397+I399</f>
        <v>0</v>
      </c>
      <c r="J396" s="37">
        <f t="shared" si="1230"/>
        <v>0</v>
      </c>
      <c r="K396" s="37">
        <f t="shared" si="1230"/>
        <v>0</v>
      </c>
      <c r="L396" s="22">
        <f t="shared" si="1230"/>
        <v>50420</v>
      </c>
      <c r="M396" s="22">
        <f t="shared" si="1230"/>
        <v>0</v>
      </c>
      <c r="N396" s="37">
        <f>N397+N399</f>
        <v>0</v>
      </c>
      <c r="O396" s="37">
        <f t="shared" ref="O396" si="1231">O397+O399</f>
        <v>0</v>
      </c>
      <c r="P396" s="37">
        <f t="shared" ref="P396" si="1232">P397+P399</f>
        <v>0</v>
      </c>
      <c r="Q396" s="37">
        <f t="shared" ref="Q396" si="1233">Q397+Q399</f>
        <v>0</v>
      </c>
      <c r="R396" s="22">
        <f t="shared" ref="R396" si="1234">R397+R399</f>
        <v>50420</v>
      </c>
      <c r="S396" s="22">
        <f t="shared" ref="S396" si="1235">S397+S399</f>
        <v>0</v>
      </c>
      <c r="T396" s="37">
        <f>T397+T399</f>
        <v>0</v>
      </c>
      <c r="U396" s="22">
        <f t="shared" ref="U396:Y396" si="1236">U397+U399</f>
        <v>-34306</v>
      </c>
      <c r="V396" s="22">
        <f t="shared" si="1236"/>
        <v>0</v>
      </c>
      <c r="W396" s="22">
        <f t="shared" si="1236"/>
        <v>319600</v>
      </c>
      <c r="X396" s="22">
        <f t="shared" si="1236"/>
        <v>335714</v>
      </c>
      <c r="Y396" s="22">
        <f t="shared" si="1236"/>
        <v>319600</v>
      </c>
      <c r="Z396" s="22">
        <f t="shared" ref="Z396:AA396" si="1237">Z397+Z399</f>
        <v>0</v>
      </c>
      <c r="AA396" s="22">
        <f t="shared" si="1237"/>
        <v>0</v>
      </c>
      <c r="AB396" s="104">
        <f t="shared" si="1068"/>
        <v>0</v>
      </c>
      <c r="AC396" s="104">
        <f t="shared" si="1077"/>
        <v>0</v>
      </c>
    </row>
    <row r="397" spans="1:29" s="9" customFormat="1" ht="33">
      <c r="A397" s="27" t="s">
        <v>424</v>
      </c>
      <c r="B397" s="21" t="s">
        <v>55</v>
      </c>
      <c r="C397" s="21" t="s">
        <v>59</v>
      </c>
      <c r="D397" s="26" t="s">
        <v>439</v>
      </c>
      <c r="E397" s="21" t="s">
        <v>80</v>
      </c>
      <c r="F397" s="22">
        <f t="shared" ref="F397:G397" si="1238">F398</f>
        <v>48020</v>
      </c>
      <c r="G397" s="22">
        <f t="shared" si="1238"/>
        <v>0</v>
      </c>
      <c r="H397" s="37">
        <f>H398</f>
        <v>0</v>
      </c>
      <c r="I397" s="37">
        <f t="shared" ref="I397:M397" si="1239">I398</f>
        <v>0</v>
      </c>
      <c r="J397" s="37">
        <f t="shared" si="1239"/>
        <v>0</v>
      </c>
      <c r="K397" s="37">
        <f t="shared" si="1239"/>
        <v>0</v>
      </c>
      <c r="L397" s="22">
        <f t="shared" si="1239"/>
        <v>48020</v>
      </c>
      <c r="M397" s="22">
        <f t="shared" si="1239"/>
        <v>0</v>
      </c>
      <c r="N397" s="37">
        <f>N398</f>
        <v>0</v>
      </c>
      <c r="O397" s="37">
        <f t="shared" ref="O397" si="1240">O398</f>
        <v>0</v>
      </c>
      <c r="P397" s="37">
        <f t="shared" ref="P397" si="1241">P398</f>
        <v>0</v>
      </c>
      <c r="Q397" s="37">
        <f t="shared" ref="Q397" si="1242">Q398</f>
        <v>0</v>
      </c>
      <c r="R397" s="22">
        <f t="shared" ref="R397" si="1243">R398</f>
        <v>48020</v>
      </c>
      <c r="S397" s="22">
        <f t="shared" ref="S397" si="1244">S398</f>
        <v>0</v>
      </c>
      <c r="T397" s="37">
        <f>T398</f>
        <v>0</v>
      </c>
      <c r="U397" s="22">
        <f t="shared" ref="U397:AA397" si="1245">U398</f>
        <v>-33600</v>
      </c>
      <c r="V397" s="22">
        <f t="shared" si="1245"/>
        <v>0</v>
      </c>
      <c r="W397" s="22">
        <f t="shared" si="1245"/>
        <v>286000</v>
      </c>
      <c r="X397" s="22">
        <f t="shared" si="1245"/>
        <v>300420</v>
      </c>
      <c r="Y397" s="22">
        <f t="shared" si="1245"/>
        <v>286000</v>
      </c>
      <c r="Z397" s="22">
        <f t="shared" si="1245"/>
        <v>0</v>
      </c>
      <c r="AA397" s="22">
        <f t="shared" si="1245"/>
        <v>0</v>
      </c>
      <c r="AB397" s="104">
        <f t="shared" si="1068"/>
        <v>0</v>
      </c>
      <c r="AC397" s="104">
        <f t="shared" si="1077"/>
        <v>0</v>
      </c>
    </row>
    <row r="398" spans="1:29" s="9" customFormat="1" ht="37.5" customHeight="1">
      <c r="A398" s="55" t="s">
        <v>167</v>
      </c>
      <c r="B398" s="21" t="s">
        <v>55</v>
      </c>
      <c r="C398" s="21" t="s">
        <v>59</v>
      </c>
      <c r="D398" s="26" t="s">
        <v>439</v>
      </c>
      <c r="E398" s="21" t="s">
        <v>166</v>
      </c>
      <c r="F398" s="22">
        <f>40178+7842</f>
        <v>48020</v>
      </c>
      <c r="G398" s="22"/>
      <c r="H398" s="37"/>
      <c r="I398" s="37"/>
      <c r="J398" s="37"/>
      <c r="K398" s="37"/>
      <c r="L398" s="22">
        <f>F398+H398+I398+J398+K398</f>
        <v>48020</v>
      </c>
      <c r="M398" s="22">
        <f>G398+K398</f>
        <v>0</v>
      </c>
      <c r="N398" s="37"/>
      <c r="O398" s="37"/>
      <c r="P398" s="37"/>
      <c r="Q398" s="37"/>
      <c r="R398" s="22">
        <f>L398+N398+O398+P398+Q398</f>
        <v>48020</v>
      </c>
      <c r="S398" s="22">
        <f>M398+Q398</f>
        <v>0</v>
      </c>
      <c r="T398" s="37"/>
      <c r="U398" s="22">
        <v>-33600</v>
      </c>
      <c r="V398" s="22"/>
      <c r="W398" s="22">
        <v>286000</v>
      </c>
      <c r="X398" s="22">
        <f>R398+T398+U398+V398+W398</f>
        <v>300420</v>
      </c>
      <c r="Y398" s="22">
        <f>S398+W398</f>
        <v>286000</v>
      </c>
      <c r="Z398" s="22"/>
      <c r="AA398" s="22"/>
      <c r="AB398" s="104">
        <f t="shared" si="1068"/>
        <v>0</v>
      </c>
      <c r="AC398" s="104">
        <f t="shared" si="1077"/>
        <v>0</v>
      </c>
    </row>
    <row r="399" spans="1:29" s="9" customFormat="1" ht="37.5" customHeight="1">
      <c r="A399" s="27" t="s">
        <v>213</v>
      </c>
      <c r="B399" s="21" t="s">
        <v>55</v>
      </c>
      <c r="C399" s="21" t="s">
        <v>59</v>
      </c>
      <c r="D399" s="26" t="s">
        <v>439</v>
      </c>
      <c r="E399" s="21" t="s">
        <v>86</v>
      </c>
      <c r="F399" s="22">
        <f>F400</f>
        <v>2400</v>
      </c>
      <c r="G399" s="22"/>
      <c r="H399" s="37">
        <f>H400</f>
        <v>0</v>
      </c>
      <c r="I399" s="37">
        <f t="shared" ref="I399:M399" si="1246">I400</f>
        <v>0</v>
      </c>
      <c r="J399" s="37">
        <f t="shared" si="1246"/>
        <v>0</v>
      </c>
      <c r="K399" s="37">
        <f t="shared" si="1246"/>
        <v>0</v>
      </c>
      <c r="L399" s="22">
        <f t="shared" si="1246"/>
        <v>2400</v>
      </c>
      <c r="M399" s="22">
        <f t="shared" si="1246"/>
        <v>0</v>
      </c>
      <c r="N399" s="37">
        <f>N400</f>
        <v>0</v>
      </c>
      <c r="O399" s="37">
        <f t="shared" ref="O399" si="1247">O400</f>
        <v>0</v>
      </c>
      <c r="P399" s="37">
        <f t="shared" ref="P399" si="1248">P400</f>
        <v>0</v>
      </c>
      <c r="Q399" s="37">
        <f t="shared" ref="Q399" si="1249">Q400</f>
        <v>0</v>
      </c>
      <c r="R399" s="22">
        <f t="shared" ref="R399" si="1250">R400</f>
        <v>2400</v>
      </c>
      <c r="S399" s="22">
        <f t="shared" ref="S399" si="1251">S400</f>
        <v>0</v>
      </c>
      <c r="T399" s="37">
        <f>T400</f>
        <v>0</v>
      </c>
      <c r="U399" s="22">
        <f t="shared" ref="U399:AA399" si="1252">U400</f>
        <v>-706</v>
      </c>
      <c r="V399" s="22">
        <f t="shared" si="1252"/>
        <v>0</v>
      </c>
      <c r="W399" s="22">
        <f t="shared" si="1252"/>
        <v>33600</v>
      </c>
      <c r="X399" s="22">
        <f t="shared" si="1252"/>
        <v>35294</v>
      </c>
      <c r="Y399" s="22">
        <f t="shared" si="1252"/>
        <v>33600</v>
      </c>
      <c r="Z399" s="22">
        <f t="shared" si="1252"/>
        <v>0</v>
      </c>
      <c r="AA399" s="22">
        <f t="shared" si="1252"/>
        <v>0</v>
      </c>
      <c r="AB399" s="104">
        <f t="shared" si="1068"/>
        <v>0</v>
      </c>
      <c r="AC399" s="104">
        <f t="shared" si="1077"/>
        <v>0</v>
      </c>
    </row>
    <row r="400" spans="1:29" s="9" customFormat="1" ht="24" customHeight="1">
      <c r="A400" s="27" t="s">
        <v>85</v>
      </c>
      <c r="B400" s="21" t="s">
        <v>55</v>
      </c>
      <c r="C400" s="21" t="s">
        <v>59</v>
      </c>
      <c r="D400" s="26" t="s">
        <v>439</v>
      </c>
      <c r="E400" s="21" t="s">
        <v>192</v>
      </c>
      <c r="F400" s="22">
        <f>10315-7915</f>
        <v>2400</v>
      </c>
      <c r="G400" s="22"/>
      <c r="H400" s="37"/>
      <c r="I400" s="37"/>
      <c r="J400" s="37"/>
      <c r="K400" s="37"/>
      <c r="L400" s="22">
        <f>F400+H400+I400+J400+K400</f>
        <v>2400</v>
      </c>
      <c r="M400" s="22">
        <f>G400+K400</f>
        <v>0</v>
      </c>
      <c r="N400" s="37"/>
      <c r="O400" s="37"/>
      <c r="P400" s="37"/>
      <c r="Q400" s="37"/>
      <c r="R400" s="22">
        <f>L400+N400+O400+P400+Q400</f>
        <v>2400</v>
      </c>
      <c r="S400" s="22">
        <f>M400+Q400</f>
        <v>0</v>
      </c>
      <c r="T400" s="37"/>
      <c r="U400" s="22">
        <v>-706</v>
      </c>
      <c r="V400" s="22"/>
      <c r="W400" s="22">
        <v>33600</v>
      </c>
      <c r="X400" s="22">
        <f>R400+T400+U400+V400+W400</f>
        <v>35294</v>
      </c>
      <c r="Y400" s="22">
        <f>S400+W400</f>
        <v>33600</v>
      </c>
      <c r="Z400" s="22"/>
      <c r="AA400" s="22"/>
      <c r="AB400" s="104">
        <f t="shared" ref="AB400:AB463" si="1253">Z400/X400*100</f>
        <v>0</v>
      </c>
      <c r="AC400" s="104">
        <f t="shared" ref="AC400:AC405" si="1254">AA400/Y400*100</f>
        <v>0</v>
      </c>
    </row>
    <row r="401" spans="1:29" s="9" customFormat="1" ht="67.5">
      <c r="A401" s="59" t="s">
        <v>728</v>
      </c>
      <c r="B401" s="21" t="s">
        <v>55</v>
      </c>
      <c r="C401" s="21" t="s">
        <v>59</v>
      </c>
      <c r="D401" s="52" t="s">
        <v>729</v>
      </c>
      <c r="E401" s="21"/>
      <c r="F401" s="22"/>
      <c r="G401" s="22"/>
      <c r="H401" s="37"/>
      <c r="I401" s="37"/>
      <c r="J401" s="37"/>
      <c r="K401" s="37"/>
      <c r="L401" s="22"/>
      <c r="M401" s="22"/>
      <c r="N401" s="37"/>
      <c r="O401" s="37"/>
      <c r="P401" s="37"/>
      <c r="Q401" s="37"/>
      <c r="R401" s="22"/>
      <c r="S401" s="22"/>
      <c r="T401" s="37">
        <f>T402+T404</f>
        <v>0</v>
      </c>
      <c r="U401" s="22">
        <f t="shared" ref="U401:Y401" si="1255">U402+U404</f>
        <v>34306</v>
      </c>
      <c r="V401" s="22">
        <f t="shared" si="1255"/>
        <v>0</v>
      </c>
      <c r="W401" s="22">
        <f t="shared" si="1255"/>
        <v>680400</v>
      </c>
      <c r="X401" s="22">
        <f t="shared" si="1255"/>
        <v>714706</v>
      </c>
      <c r="Y401" s="22">
        <f t="shared" si="1255"/>
        <v>680400</v>
      </c>
      <c r="Z401" s="22">
        <f t="shared" ref="Z401:AA401" si="1256">Z402+Z404</f>
        <v>0</v>
      </c>
      <c r="AA401" s="22">
        <f t="shared" si="1256"/>
        <v>0</v>
      </c>
      <c r="AB401" s="104">
        <f t="shared" si="1253"/>
        <v>0</v>
      </c>
      <c r="AC401" s="104">
        <f t="shared" si="1254"/>
        <v>0</v>
      </c>
    </row>
    <row r="402" spans="1:29" s="9" customFormat="1" ht="33">
      <c r="A402" s="27" t="s">
        <v>424</v>
      </c>
      <c r="B402" s="21" t="s">
        <v>55</v>
      </c>
      <c r="C402" s="21" t="s">
        <v>59</v>
      </c>
      <c r="D402" s="52" t="s">
        <v>729</v>
      </c>
      <c r="E402" s="21" t="s">
        <v>80</v>
      </c>
      <c r="F402" s="22"/>
      <c r="G402" s="22"/>
      <c r="H402" s="37"/>
      <c r="I402" s="37"/>
      <c r="J402" s="37"/>
      <c r="K402" s="37"/>
      <c r="L402" s="22"/>
      <c r="M402" s="22"/>
      <c r="N402" s="37"/>
      <c r="O402" s="37"/>
      <c r="P402" s="37"/>
      <c r="Q402" s="37"/>
      <c r="R402" s="22"/>
      <c r="S402" s="22"/>
      <c r="T402" s="37">
        <f>T403</f>
        <v>0</v>
      </c>
      <c r="U402" s="22">
        <f t="shared" ref="U402:AA402" si="1257">U403</f>
        <v>33600</v>
      </c>
      <c r="V402" s="22">
        <f t="shared" si="1257"/>
        <v>0</v>
      </c>
      <c r="W402" s="22">
        <f t="shared" si="1257"/>
        <v>666400</v>
      </c>
      <c r="X402" s="22">
        <f t="shared" si="1257"/>
        <v>700000</v>
      </c>
      <c r="Y402" s="22">
        <f t="shared" si="1257"/>
        <v>666400</v>
      </c>
      <c r="Z402" s="22">
        <f t="shared" si="1257"/>
        <v>0</v>
      </c>
      <c r="AA402" s="22">
        <f t="shared" si="1257"/>
        <v>0</v>
      </c>
      <c r="AB402" s="104">
        <f t="shared" si="1253"/>
        <v>0</v>
      </c>
      <c r="AC402" s="104">
        <f t="shared" si="1254"/>
        <v>0</v>
      </c>
    </row>
    <row r="403" spans="1:29" s="9" customFormat="1" ht="42.75" customHeight="1">
      <c r="A403" s="27" t="s">
        <v>167</v>
      </c>
      <c r="B403" s="21" t="s">
        <v>55</v>
      </c>
      <c r="C403" s="21" t="s">
        <v>59</v>
      </c>
      <c r="D403" s="52" t="s">
        <v>729</v>
      </c>
      <c r="E403" s="21" t="s">
        <v>166</v>
      </c>
      <c r="F403" s="22"/>
      <c r="G403" s="22"/>
      <c r="H403" s="37"/>
      <c r="I403" s="37"/>
      <c r="J403" s="37"/>
      <c r="K403" s="37"/>
      <c r="L403" s="22"/>
      <c r="M403" s="22"/>
      <c r="N403" s="37"/>
      <c r="O403" s="37"/>
      <c r="P403" s="37"/>
      <c r="Q403" s="37"/>
      <c r="R403" s="22"/>
      <c r="S403" s="22"/>
      <c r="T403" s="37"/>
      <c r="U403" s="22">
        <v>33600</v>
      </c>
      <c r="V403" s="22"/>
      <c r="W403" s="22">
        <v>666400</v>
      </c>
      <c r="X403" s="22">
        <f>R403+T403+U403+V403+W403</f>
        <v>700000</v>
      </c>
      <c r="Y403" s="22">
        <f>S403+W403</f>
        <v>666400</v>
      </c>
      <c r="Z403" s="22"/>
      <c r="AA403" s="22"/>
      <c r="AB403" s="104">
        <f t="shared" si="1253"/>
        <v>0</v>
      </c>
      <c r="AC403" s="104">
        <f t="shared" si="1254"/>
        <v>0</v>
      </c>
    </row>
    <row r="404" spans="1:29" s="9" customFormat="1" ht="33">
      <c r="A404" s="59" t="s">
        <v>213</v>
      </c>
      <c r="B404" s="21" t="s">
        <v>55</v>
      </c>
      <c r="C404" s="21" t="s">
        <v>59</v>
      </c>
      <c r="D404" s="52" t="s">
        <v>729</v>
      </c>
      <c r="E404" s="21" t="s">
        <v>86</v>
      </c>
      <c r="F404" s="22"/>
      <c r="G404" s="22"/>
      <c r="H404" s="37"/>
      <c r="I404" s="37"/>
      <c r="J404" s="37"/>
      <c r="K404" s="37"/>
      <c r="L404" s="22"/>
      <c r="M404" s="22"/>
      <c r="N404" s="37"/>
      <c r="O404" s="37"/>
      <c r="P404" s="37"/>
      <c r="Q404" s="37"/>
      <c r="R404" s="22"/>
      <c r="S404" s="22"/>
      <c r="T404" s="37">
        <f>T405</f>
        <v>0</v>
      </c>
      <c r="U404" s="22">
        <f t="shared" ref="U404:AA404" si="1258">U405</f>
        <v>706</v>
      </c>
      <c r="V404" s="22">
        <f t="shared" si="1258"/>
        <v>0</v>
      </c>
      <c r="W404" s="22">
        <f t="shared" si="1258"/>
        <v>14000</v>
      </c>
      <c r="X404" s="22">
        <f t="shared" si="1258"/>
        <v>14706</v>
      </c>
      <c r="Y404" s="22">
        <f t="shared" si="1258"/>
        <v>14000</v>
      </c>
      <c r="Z404" s="22">
        <f t="shared" si="1258"/>
        <v>0</v>
      </c>
      <c r="AA404" s="22">
        <f t="shared" si="1258"/>
        <v>0</v>
      </c>
      <c r="AB404" s="104">
        <f t="shared" si="1253"/>
        <v>0</v>
      </c>
      <c r="AC404" s="104">
        <f t="shared" si="1254"/>
        <v>0</v>
      </c>
    </row>
    <row r="405" spans="1:29" s="9" customFormat="1" ht="24" customHeight="1">
      <c r="A405" s="59" t="s">
        <v>85</v>
      </c>
      <c r="B405" s="21" t="s">
        <v>55</v>
      </c>
      <c r="C405" s="21" t="s">
        <v>59</v>
      </c>
      <c r="D405" s="52" t="s">
        <v>729</v>
      </c>
      <c r="E405" s="21" t="s">
        <v>192</v>
      </c>
      <c r="F405" s="22"/>
      <c r="G405" s="22"/>
      <c r="H405" s="37"/>
      <c r="I405" s="37"/>
      <c r="J405" s="37"/>
      <c r="K405" s="37"/>
      <c r="L405" s="22"/>
      <c r="M405" s="22"/>
      <c r="N405" s="37"/>
      <c r="O405" s="37"/>
      <c r="P405" s="37"/>
      <c r="Q405" s="37"/>
      <c r="R405" s="22"/>
      <c r="S405" s="22"/>
      <c r="T405" s="37"/>
      <c r="U405" s="22">
        <v>706</v>
      </c>
      <c r="V405" s="22"/>
      <c r="W405" s="22">
        <v>14000</v>
      </c>
      <c r="X405" s="22">
        <f>R405+T405+U405+V405+W405</f>
        <v>14706</v>
      </c>
      <c r="Y405" s="22">
        <f>S405+W405</f>
        <v>14000</v>
      </c>
      <c r="Z405" s="22"/>
      <c r="AA405" s="22"/>
      <c r="AB405" s="104">
        <f t="shared" si="1253"/>
        <v>0</v>
      </c>
      <c r="AC405" s="104">
        <f t="shared" si="1254"/>
        <v>0</v>
      </c>
    </row>
    <row r="406" spans="1:29" s="9" customFormat="1" ht="34.5">
      <c r="A406" s="27" t="s">
        <v>154</v>
      </c>
      <c r="B406" s="21" t="s">
        <v>55</v>
      </c>
      <c r="C406" s="21" t="s">
        <v>59</v>
      </c>
      <c r="D406" s="26" t="s">
        <v>407</v>
      </c>
      <c r="E406" s="21"/>
      <c r="F406" s="22">
        <f t="shared" ref="F406:G406" si="1259">F407+F411</f>
        <v>104770</v>
      </c>
      <c r="G406" s="22">
        <f t="shared" si="1259"/>
        <v>0</v>
      </c>
      <c r="H406" s="37">
        <f>H407+H411</f>
        <v>0</v>
      </c>
      <c r="I406" s="37">
        <f t="shared" ref="I406:M406" si="1260">I407+I411</f>
        <v>0</v>
      </c>
      <c r="J406" s="37">
        <f t="shared" si="1260"/>
        <v>0</v>
      </c>
      <c r="K406" s="37">
        <f t="shared" si="1260"/>
        <v>0</v>
      </c>
      <c r="L406" s="22">
        <f t="shared" si="1260"/>
        <v>104770</v>
      </c>
      <c r="M406" s="22">
        <f t="shared" si="1260"/>
        <v>0</v>
      </c>
      <c r="N406" s="37">
        <f>N407+N411</f>
        <v>0</v>
      </c>
      <c r="O406" s="37">
        <f t="shared" ref="O406" si="1261">O407+O411</f>
        <v>0</v>
      </c>
      <c r="P406" s="37">
        <f t="shared" ref="P406" si="1262">P407+P411</f>
        <v>0</v>
      </c>
      <c r="Q406" s="37">
        <f t="shared" ref="Q406" si="1263">Q407+Q411</f>
        <v>0</v>
      </c>
      <c r="R406" s="22">
        <f t="shared" ref="R406" si="1264">R407+R411</f>
        <v>104770</v>
      </c>
      <c r="S406" s="22">
        <f t="shared" ref="S406" si="1265">S407+S411</f>
        <v>0</v>
      </c>
      <c r="T406" s="37">
        <f>T407+T411</f>
        <v>0</v>
      </c>
      <c r="U406" s="37">
        <f t="shared" ref="U406:X406" si="1266">U407+U411</f>
        <v>0</v>
      </c>
      <c r="V406" s="37">
        <f t="shared" si="1266"/>
        <v>0</v>
      </c>
      <c r="W406" s="37">
        <f t="shared" si="1266"/>
        <v>0</v>
      </c>
      <c r="X406" s="22">
        <f t="shared" si="1266"/>
        <v>104770</v>
      </c>
      <c r="Y406" s="22">
        <f t="shared" ref="Y406:AA406" si="1267">Y407+Y411</f>
        <v>0</v>
      </c>
      <c r="Z406" s="22">
        <f t="shared" si="1267"/>
        <v>54500</v>
      </c>
      <c r="AA406" s="22">
        <f t="shared" si="1267"/>
        <v>0</v>
      </c>
      <c r="AB406" s="104">
        <f t="shared" si="1253"/>
        <v>52.018707645318315</v>
      </c>
      <c r="AC406" s="104"/>
    </row>
    <row r="407" spans="1:29" s="9" customFormat="1" ht="19.5" customHeight="1">
      <c r="A407" s="66" t="s">
        <v>78</v>
      </c>
      <c r="B407" s="21" t="s">
        <v>55</v>
      </c>
      <c r="C407" s="21" t="s">
        <v>59</v>
      </c>
      <c r="D407" s="26" t="s">
        <v>408</v>
      </c>
      <c r="E407" s="21"/>
      <c r="F407" s="22">
        <f t="shared" ref="F407:G409" si="1268">F408</f>
        <v>21947</v>
      </c>
      <c r="G407" s="22">
        <f t="shared" si="1268"/>
        <v>0</v>
      </c>
      <c r="H407" s="37">
        <f>H408</f>
        <v>0</v>
      </c>
      <c r="I407" s="37"/>
      <c r="J407" s="37"/>
      <c r="K407" s="37"/>
      <c r="L407" s="22">
        <f t="shared" ref="L407:M409" si="1269">L408</f>
        <v>21947</v>
      </c>
      <c r="M407" s="22">
        <f t="shared" si="1269"/>
        <v>0</v>
      </c>
      <c r="N407" s="37">
        <f>N408</f>
        <v>0</v>
      </c>
      <c r="O407" s="37"/>
      <c r="P407" s="37"/>
      <c r="Q407" s="37"/>
      <c r="R407" s="22">
        <f t="shared" ref="R407:S409" si="1270">R408</f>
        <v>21947</v>
      </c>
      <c r="S407" s="22">
        <f t="shared" si="1270"/>
        <v>0</v>
      </c>
      <c r="T407" s="37">
        <f>T408</f>
        <v>0</v>
      </c>
      <c r="U407" s="37"/>
      <c r="V407" s="37"/>
      <c r="W407" s="37"/>
      <c r="X407" s="22">
        <f t="shared" ref="X407:AA409" si="1271">X408</f>
        <v>21947</v>
      </c>
      <c r="Y407" s="22">
        <f t="shared" si="1271"/>
        <v>0</v>
      </c>
      <c r="Z407" s="22">
        <f t="shared" si="1271"/>
        <v>1776</v>
      </c>
      <c r="AA407" s="22">
        <f t="shared" si="1271"/>
        <v>0</v>
      </c>
      <c r="AB407" s="104">
        <f t="shared" si="1253"/>
        <v>8.092222171595207</v>
      </c>
      <c r="AC407" s="104"/>
    </row>
    <row r="408" spans="1:29" s="9" customFormat="1" ht="24.75" customHeight="1">
      <c r="A408" s="27" t="s">
        <v>103</v>
      </c>
      <c r="B408" s="21" t="s">
        <v>55</v>
      </c>
      <c r="C408" s="21" t="s">
        <v>59</v>
      </c>
      <c r="D408" s="26" t="s">
        <v>409</v>
      </c>
      <c r="E408" s="21"/>
      <c r="F408" s="22">
        <f t="shared" si="1268"/>
        <v>21947</v>
      </c>
      <c r="G408" s="22">
        <f t="shared" si="1268"/>
        <v>0</v>
      </c>
      <c r="H408" s="37">
        <f>H409</f>
        <v>0</v>
      </c>
      <c r="I408" s="37"/>
      <c r="J408" s="37"/>
      <c r="K408" s="37"/>
      <c r="L408" s="22">
        <f t="shared" si="1269"/>
        <v>21947</v>
      </c>
      <c r="M408" s="22">
        <f t="shared" si="1269"/>
        <v>0</v>
      </c>
      <c r="N408" s="37">
        <f>N409</f>
        <v>0</v>
      </c>
      <c r="O408" s="37"/>
      <c r="P408" s="37"/>
      <c r="Q408" s="37"/>
      <c r="R408" s="22">
        <f t="shared" si="1270"/>
        <v>21947</v>
      </c>
      <c r="S408" s="22">
        <f t="shared" si="1270"/>
        <v>0</v>
      </c>
      <c r="T408" s="37">
        <f>T409</f>
        <v>0</v>
      </c>
      <c r="U408" s="37"/>
      <c r="V408" s="37"/>
      <c r="W408" s="37"/>
      <c r="X408" s="22">
        <f t="shared" si="1271"/>
        <v>21947</v>
      </c>
      <c r="Y408" s="22">
        <f t="shared" si="1271"/>
        <v>0</v>
      </c>
      <c r="Z408" s="22">
        <f t="shared" si="1271"/>
        <v>1776</v>
      </c>
      <c r="AA408" s="22">
        <f t="shared" si="1271"/>
        <v>0</v>
      </c>
      <c r="AB408" s="104">
        <f t="shared" si="1253"/>
        <v>8.092222171595207</v>
      </c>
      <c r="AC408" s="104"/>
    </row>
    <row r="409" spans="1:29" s="9" customFormat="1" ht="36" customHeight="1">
      <c r="A409" s="27" t="s">
        <v>424</v>
      </c>
      <c r="B409" s="21" t="s">
        <v>55</v>
      </c>
      <c r="C409" s="21" t="s">
        <v>59</v>
      </c>
      <c r="D409" s="26" t="s">
        <v>409</v>
      </c>
      <c r="E409" s="21" t="s">
        <v>80</v>
      </c>
      <c r="F409" s="22">
        <f t="shared" si="1268"/>
        <v>21947</v>
      </c>
      <c r="G409" s="22">
        <f t="shared" si="1268"/>
        <v>0</v>
      </c>
      <c r="H409" s="37">
        <f>H410</f>
        <v>0</v>
      </c>
      <c r="I409" s="37"/>
      <c r="J409" s="37"/>
      <c r="K409" s="37"/>
      <c r="L409" s="22">
        <f t="shared" si="1269"/>
        <v>21947</v>
      </c>
      <c r="M409" s="22">
        <f t="shared" si="1269"/>
        <v>0</v>
      </c>
      <c r="N409" s="37">
        <f>N410</f>
        <v>0</v>
      </c>
      <c r="O409" s="37"/>
      <c r="P409" s="37"/>
      <c r="Q409" s="37"/>
      <c r="R409" s="22">
        <f t="shared" si="1270"/>
        <v>21947</v>
      </c>
      <c r="S409" s="22">
        <f t="shared" si="1270"/>
        <v>0</v>
      </c>
      <c r="T409" s="37">
        <f>T410</f>
        <v>0</v>
      </c>
      <c r="U409" s="37"/>
      <c r="V409" s="37"/>
      <c r="W409" s="37"/>
      <c r="X409" s="22">
        <f t="shared" si="1271"/>
        <v>21947</v>
      </c>
      <c r="Y409" s="22">
        <f t="shared" si="1271"/>
        <v>0</v>
      </c>
      <c r="Z409" s="22">
        <f t="shared" si="1271"/>
        <v>1776</v>
      </c>
      <c r="AA409" s="22">
        <f t="shared" si="1271"/>
        <v>0</v>
      </c>
      <c r="AB409" s="104">
        <f t="shared" si="1253"/>
        <v>8.092222171595207</v>
      </c>
      <c r="AC409" s="104"/>
    </row>
    <row r="410" spans="1:29" s="9" customFormat="1" ht="34.5" customHeight="1">
      <c r="A410" s="55" t="s">
        <v>167</v>
      </c>
      <c r="B410" s="21" t="s">
        <v>55</v>
      </c>
      <c r="C410" s="21" t="s">
        <v>59</v>
      </c>
      <c r="D410" s="26" t="s">
        <v>409</v>
      </c>
      <c r="E410" s="21" t="s">
        <v>166</v>
      </c>
      <c r="F410" s="22">
        <f>21669+278</f>
        <v>21947</v>
      </c>
      <c r="G410" s="22"/>
      <c r="H410" s="37"/>
      <c r="I410" s="37"/>
      <c r="J410" s="37"/>
      <c r="K410" s="37"/>
      <c r="L410" s="22">
        <f>F410+H410+I410+J410+K410</f>
        <v>21947</v>
      </c>
      <c r="M410" s="22">
        <f>G410+K410</f>
        <v>0</v>
      </c>
      <c r="N410" s="37"/>
      <c r="O410" s="37"/>
      <c r="P410" s="37"/>
      <c r="Q410" s="37"/>
      <c r="R410" s="22">
        <f>L410+N410+O410+P410+Q410</f>
        <v>21947</v>
      </c>
      <c r="S410" s="22">
        <f>M410+Q410</f>
        <v>0</v>
      </c>
      <c r="T410" s="37"/>
      <c r="U410" s="37"/>
      <c r="V410" s="37"/>
      <c r="W410" s="37"/>
      <c r="X410" s="22">
        <f>R410+T410+U410+V410+W410</f>
        <v>21947</v>
      </c>
      <c r="Y410" s="22">
        <f>S410+W410</f>
        <v>0</v>
      </c>
      <c r="Z410" s="22">
        <f>1775+1</f>
        <v>1776</v>
      </c>
      <c r="AA410" s="22"/>
      <c r="AB410" s="104">
        <f t="shared" si="1253"/>
        <v>8.092222171595207</v>
      </c>
      <c r="AC410" s="104"/>
    </row>
    <row r="411" spans="1:29" s="9" customFormat="1" ht="33">
      <c r="A411" s="27" t="s">
        <v>211</v>
      </c>
      <c r="B411" s="21" t="s">
        <v>55</v>
      </c>
      <c r="C411" s="21" t="s">
        <v>59</v>
      </c>
      <c r="D411" s="26" t="s">
        <v>410</v>
      </c>
      <c r="E411" s="21"/>
      <c r="F411" s="22">
        <f t="shared" ref="F411:G411" si="1272">F412</f>
        <v>82823</v>
      </c>
      <c r="G411" s="22">
        <f t="shared" si="1272"/>
        <v>0</v>
      </c>
      <c r="H411" s="37">
        <f>H412</f>
        <v>0</v>
      </c>
      <c r="I411" s="37">
        <f t="shared" ref="I411:M411" si="1273">I412</f>
        <v>0</v>
      </c>
      <c r="J411" s="37">
        <f t="shared" si="1273"/>
        <v>0</v>
      </c>
      <c r="K411" s="37">
        <f t="shared" si="1273"/>
        <v>0</v>
      </c>
      <c r="L411" s="22">
        <f t="shared" si="1273"/>
        <v>82823</v>
      </c>
      <c r="M411" s="22">
        <f t="shared" si="1273"/>
        <v>0</v>
      </c>
      <c r="N411" s="37">
        <f>N412</f>
        <v>0</v>
      </c>
      <c r="O411" s="37">
        <f t="shared" ref="O411" si="1274">O412</f>
        <v>0</v>
      </c>
      <c r="P411" s="37">
        <f t="shared" ref="P411" si="1275">P412</f>
        <v>0</v>
      </c>
      <c r="Q411" s="37">
        <f t="shared" ref="Q411" si="1276">Q412</f>
        <v>0</v>
      </c>
      <c r="R411" s="22">
        <f t="shared" ref="R411" si="1277">R412</f>
        <v>82823</v>
      </c>
      <c r="S411" s="22">
        <f t="shared" ref="S411" si="1278">S412</f>
        <v>0</v>
      </c>
      <c r="T411" s="37">
        <f>T412</f>
        <v>0</v>
      </c>
      <c r="U411" s="37">
        <f t="shared" ref="U411:AA411" si="1279">U412</f>
        <v>0</v>
      </c>
      <c r="V411" s="37">
        <f t="shared" si="1279"/>
        <v>0</v>
      </c>
      <c r="W411" s="37">
        <f t="shared" si="1279"/>
        <v>0</v>
      </c>
      <c r="X411" s="22">
        <f t="shared" si="1279"/>
        <v>82823</v>
      </c>
      <c r="Y411" s="22">
        <f t="shared" si="1279"/>
        <v>0</v>
      </c>
      <c r="Z411" s="22">
        <f t="shared" si="1279"/>
        <v>52724</v>
      </c>
      <c r="AA411" s="22">
        <f t="shared" si="1279"/>
        <v>0</v>
      </c>
      <c r="AB411" s="104">
        <f t="shared" si="1253"/>
        <v>63.658645545319537</v>
      </c>
      <c r="AC411" s="104"/>
    </row>
    <row r="412" spans="1:29" s="9" customFormat="1" ht="33">
      <c r="A412" s="27" t="s">
        <v>104</v>
      </c>
      <c r="B412" s="21" t="s">
        <v>55</v>
      </c>
      <c r="C412" s="21" t="s">
        <v>59</v>
      </c>
      <c r="D412" s="26" t="s">
        <v>411</v>
      </c>
      <c r="E412" s="21"/>
      <c r="F412" s="22">
        <f t="shared" ref="F412:G412" si="1280">F413+F415+F417</f>
        <v>82823</v>
      </c>
      <c r="G412" s="22">
        <f t="shared" si="1280"/>
        <v>0</v>
      </c>
      <c r="H412" s="37">
        <f>H413+H415+H417</f>
        <v>0</v>
      </c>
      <c r="I412" s="37">
        <f t="shared" ref="I412:M412" si="1281">I413+I415+I417</f>
        <v>0</v>
      </c>
      <c r="J412" s="37">
        <f t="shared" si="1281"/>
        <v>0</v>
      </c>
      <c r="K412" s="37">
        <f t="shared" si="1281"/>
        <v>0</v>
      </c>
      <c r="L412" s="22">
        <f t="shared" si="1281"/>
        <v>82823</v>
      </c>
      <c r="M412" s="22">
        <f t="shared" si="1281"/>
        <v>0</v>
      </c>
      <c r="N412" s="37">
        <f>N413+N415+N417</f>
        <v>0</v>
      </c>
      <c r="O412" s="37">
        <f t="shared" ref="O412" si="1282">O413+O415+O417</f>
        <v>0</v>
      </c>
      <c r="P412" s="37">
        <f t="shared" ref="P412" si="1283">P413+P415+P417</f>
        <v>0</v>
      </c>
      <c r="Q412" s="37">
        <f t="shared" ref="Q412" si="1284">Q413+Q415+Q417</f>
        <v>0</v>
      </c>
      <c r="R412" s="22">
        <f t="shared" ref="R412" si="1285">R413+R415+R417</f>
        <v>82823</v>
      </c>
      <c r="S412" s="22">
        <f t="shared" ref="S412" si="1286">S413+S415+S417</f>
        <v>0</v>
      </c>
      <c r="T412" s="37">
        <f>T413+T415+T417</f>
        <v>0</v>
      </c>
      <c r="U412" s="37">
        <f t="shared" ref="U412:X412" si="1287">U413+U415+U417</f>
        <v>0</v>
      </c>
      <c r="V412" s="37">
        <f t="shared" si="1287"/>
        <v>0</v>
      </c>
      <c r="W412" s="37">
        <f t="shared" si="1287"/>
        <v>0</v>
      </c>
      <c r="X412" s="22">
        <f t="shared" si="1287"/>
        <v>82823</v>
      </c>
      <c r="Y412" s="22">
        <f t="shared" ref="Y412:AA412" si="1288">Y413+Y415+Y417</f>
        <v>0</v>
      </c>
      <c r="Z412" s="22">
        <f t="shared" si="1288"/>
        <v>52724</v>
      </c>
      <c r="AA412" s="22">
        <f t="shared" si="1288"/>
        <v>0</v>
      </c>
      <c r="AB412" s="104">
        <f t="shared" si="1253"/>
        <v>63.658645545319537</v>
      </c>
      <c r="AC412" s="104"/>
    </row>
    <row r="413" spans="1:29" s="9" customFormat="1" ht="86.25" customHeight="1">
      <c r="A413" s="27" t="s">
        <v>447</v>
      </c>
      <c r="B413" s="21" t="s">
        <v>55</v>
      </c>
      <c r="C413" s="21" t="s">
        <v>59</v>
      </c>
      <c r="D413" s="26" t="s">
        <v>411</v>
      </c>
      <c r="E413" s="21" t="s">
        <v>105</v>
      </c>
      <c r="F413" s="22">
        <f t="shared" ref="F413:G413" si="1289">F414</f>
        <v>14173</v>
      </c>
      <c r="G413" s="22">
        <f t="shared" si="1289"/>
        <v>0</v>
      </c>
      <c r="H413" s="37">
        <f>H414</f>
        <v>0</v>
      </c>
      <c r="I413" s="37">
        <f t="shared" ref="I413:M413" si="1290">I414</f>
        <v>0</v>
      </c>
      <c r="J413" s="37">
        <f t="shared" si="1290"/>
        <v>0</v>
      </c>
      <c r="K413" s="37">
        <f t="shared" si="1290"/>
        <v>0</v>
      </c>
      <c r="L413" s="22">
        <f t="shared" si="1290"/>
        <v>14173</v>
      </c>
      <c r="M413" s="22">
        <f t="shared" si="1290"/>
        <v>0</v>
      </c>
      <c r="N413" s="37">
        <f>N414</f>
        <v>0</v>
      </c>
      <c r="O413" s="37">
        <f t="shared" ref="O413" si="1291">O414</f>
        <v>0</v>
      </c>
      <c r="P413" s="37">
        <f t="shared" ref="P413" si="1292">P414</f>
        <v>0</v>
      </c>
      <c r="Q413" s="37">
        <f t="shared" ref="Q413" si="1293">Q414</f>
        <v>0</v>
      </c>
      <c r="R413" s="22">
        <f t="shared" ref="R413" si="1294">R414</f>
        <v>14173</v>
      </c>
      <c r="S413" s="22">
        <f t="shared" ref="S413" si="1295">S414</f>
        <v>0</v>
      </c>
      <c r="T413" s="37">
        <f>T414</f>
        <v>0</v>
      </c>
      <c r="U413" s="37">
        <f t="shared" ref="U413:AA413" si="1296">U414</f>
        <v>0</v>
      </c>
      <c r="V413" s="37">
        <f t="shared" si="1296"/>
        <v>0</v>
      </c>
      <c r="W413" s="37">
        <f t="shared" si="1296"/>
        <v>0</v>
      </c>
      <c r="X413" s="22">
        <f t="shared" si="1296"/>
        <v>14173</v>
      </c>
      <c r="Y413" s="22">
        <f t="shared" si="1296"/>
        <v>0</v>
      </c>
      <c r="Z413" s="22">
        <f t="shared" si="1296"/>
        <v>2787</v>
      </c>
      <c r="AA413" s="22">
        <f t="shared" si="1296"/>
        <v>0</v>
      </c>
      <c r="AB413" s="104">
        <f t="shared" si="1253"/>
        <v>19.664150144641219</v>
      </c>
      <c r="AC413" s="104"/>
    </row>
    <row r="414" spans="1:29" s="9" customFormat="1" ht="21" customHeight="1">
      <c r="A414" s="55" t="s">
        <v>177</v>
      </c>
      <c r="B414" s="21" t="s">
        <v>55</v>
      </c>
      <c r="C414" s="21" t="s">
        <v>59</v>
      </c>
      <c r="D414" s="26" t="s">
        <v>411</v>
      </c>
      <c r="E414" s="21" t="s">
        <v>176</v>
      </c>
      <c r="F414" s="22">
        <f>13628+545</f>
        <v>14173</v>
      </c>
      <c r="G414" s="22"/>
      <c r="H414" s="37"/>
      <c r="I414" s="37"/>
      <c r="J414" s="37"/>
      <c r="K414" s="37"/>
      <c r="L414" s="22">
        <f>F414+H414+I414+J414+K414</f>
        <v>14173</v>
      </c>
      <c r="M414" s="22">
        <f>G414+K414</f>
        <v>0</v>
      </c>
      <c r="N414" s="37"/>
      <c r="O414" s="37"/>
      <c r="P414" s="37"/>
      <c r="Q414" s="37"/>
      <c r="R414" s="22">
        <f>L414+N414+O414+P414+Q414</f>
        <v>14173</v>
      </c>
      <c r="S414" s="22">
        <f>M414+Q414</f>
        <v>0</v>
      </c>
      <c r="T414" s="37"/>
      <c r="U414" s="37"/>
      <c r="V414" s="37"/>
      <c r="W414" s="37"/>
      <c r="X414" s="22">
        <f>R414+T414+U414+V414+W414</f>
        <v>14173</v>
      </c>
      <c r="Y414" s="22">
        <f>S414+W414</f>
        <v>0</v>
      </c>
      <c r="Z414" s="22">
        <f>2788-1</f>
        <v>2787</v>
      </c>
      <c r="AA414" s="22"/>
      <c r="AB414" s="104">
        <f t="shared" si="1253"/>
        <v>19.664150144641219</v>
      </c>
      <c r="AC414" s="104"/>
    </row>
    <row r="415" spans="1:29" s="9" customFormat="1" ht="33">
      <c r="A415" s="27" t="s">
        <v>424</v>
      </c>
      <c r="B415" s="21" t="s">
        <v>55</v>
      </c>
      <c r="C415" s="21" t="s">
        <v>59</v>
      </c>
      <c r="D415" s="26" t="s">
        <v>411</v>
      </c>
      <c r="E415" s="21" t="s">
        <v>80</v>
      </c>
      <c r="F415" s="22">
        <f t="shared" ref="F415:G415" si="1297">F416</f>
        <v>67948</v>
      </c>
      <c r="G415" s="22">
        <f t="shared" si="1297"/>
        <v>0</v>
      </c>
      <c r="H415" s="37">
        <f>H416</f>
        <v>0</v>
      </c>
      <c r="I415" s="37">
        <f t="shared" ref="I415:M415" si="1298">I416</f>
        <v>0</v>
      </c>
      <c r="J415" s="37">
        <f t="shared" si="1298"/>
        <v>0</v>
      </c>
      <c r="K415" s="37">
        <f t="shared" si="1298"/>
        <v>0</v>
      </c>
      <c r="L415" s="22">
        <f t="shared" si="1298"/>
        <v>67948</v>
      </c>
      <c r="M415" s="22">
        <f t="shared" si="1298"/>
        <v>0</v>
      </c>
      <c r="N415" s="37">
        <f>N416</f>
        <v>0</v>
      </c>
      <c r="O415" s="37">
        <f t="shared" ref="O415" si="1299">O416</f>
        <v>0</v>
      </c>
      <c r="P415" s="37">
        <f t="shared" ref="P415" si="1300">P416</f>
        <v>0</v>
      </c>
      <c r="Q415" s="37">
        <f t="shared" ref="Q415" si="1301">Q416</f>
        <v>0</v>
      </c>
      <c r="R415" s="22">
        <f t="shared" ref="R415" si="1302">R416</f>
        <v>67948</v>
      </c>
      <c r="S415" s="22">
        <f t="shared" ref="S415" si="1303">S416</f>
        <v>0</v>
      </c>
      <c r="T415" s="37">
        <f>T416</f>
        <v>0</v>
      </c>
      <c r="U415" s="37">
        <f t="shared" ref="U415:AA415" si="1304">U416</f>
        <v>0</v>
      </c>
      <c r="V415" s="37">
        <f t="shared" si="1304"/>
        <v>0</v>
      </c>
      <c r="W415" s="37">
        <f t="shared" si="1304"/>
        <v>0</v>
      </c>
      <c r="X415" s="22">
        <f t="shared" si="1304"/>
        <v>67948</v>
      </c>
      <c r="Y415" s="22">
        <f t="shared" si="1304"/>
        <v>0</v>
      </c>
      <c r="Z415" s="22">
        <f t="shared" si="1304"/>
        <v>49283</v>
      </c>
      <c r="AA415" s="22">
        <f t="shared" si="1304"/>
        <v>0</v>
      </c>
      <c r="AB415" s="104">
        <f t="shared" si="1253"/>
        <v>72.530464472832165</v>
      </c>
      <c r="AC415" s="104"/>
    </row>
    <row r="416" spans="1:29" s="9" customFormat="1" ht="37.5" customHeight="1">
      <c r="A416" s="55" t="s">
        <v>167</v>
      </c>
      <c r="B416" s="21" t="s">
        <v>55</v>
      </c>
      <c r="C416" s="21" t="s">
        <v>59</v>
      </c>
      <c r="D416" s="26" t="s">
        <v>411</v>
      </c>
      <c r="E416" s="21" t="s">
        <v>166</v>
      </c>
      <c r="F416" s="22">
        <v>67948</v>
      </c>
      <c r="G416" s="22"/>
      <c r="H416" s="37"/>
      <c r="I416" s="37"/>
      <c r="J416" s="37"/>
      <c r="K416" s="37"/>
      <c r="L416" s="22">
        <f>F416+H416+I416+J416+K416</f>
        <v>67948</v>
      </c>
      <c r="M416" s="22">
        <f>G416+K416</f>
        <v>0</v>
      </c>
      <c r="N416" s="37"/>
      <c r="O416" s="37"/>
      <c r="P416" s="37"/>
      <c r="Q416" s="37"/>
      <c r="R416" s="22">
        <f>L416+N416+O416+P416+Q416</f>
        <v>67948</v>
      </c>
      <c r="S416" s="22">
        <f>M416+Q416</f>
        <v>0</v>
      </c>
      <c r="T416" s="37"/>
      <c r="U416" s="37"/>
      <c r="V416" s="37"/>
      <c r="W416" s="37"/>
      <c r="X416" s="22">
        <f>R416+T416+U416+V416+W416</f>
        <v>67948</v>
      </c>
      <c r="Y416" s="22">
        <f>S416+W416</f>
        <v>0</v>
      </c>
      <c r="Z416" s="22">
        <v>49283</v>
      </c>
      <c r="AA416" s="22"/>
      <c r="AB416" s="104">
        <f t="shared" si="1253"/>
        <v>72.530464472832165</v>
      </c>
      <c r="AC416" s="104"/>
    </row>
    <row r="417" spans="1:29" s="9" customFormat="1" ht="16.5">
      <c r="A417" s="55" t="s">
        <v>99</v>
      </c>
      <c r="B417" s="21" t="s">
        <v>55</v>
      </c>
      <c r="C417" s="21" t="s">
        <v>59</v>
      </c>
      <c r="D417" s="26" t="s">
        <v>411</v>
      </c>
      <c r="E417" s="21" t="s">
        <v>100</v>
      </c>
      <c r="F417" s="22">
        <f>F418</f>
        <v>702</v>
      </c>
      <c r="G417" s="22">
        <f>G418</f>
        <v>0</v>
      </c>
      <c r="H417" s="37">
        <f>H418</f>
        <v>0</v>
      </c>
      <c r="I417" s="37">
        <f t="shared" ref="I417:M417" si="1305">I418</f>
        <v>0</v>
      </c>
      <c r="J417" s="37">
        <f t="shared" si="1305"/>
        <v>0</v>
      </c>
      <c r="K417" s="37">
        <f t="shared" si="1305"/>
        <v>0</v>
      </c>
      <c r="L417" s="22">
        <f t="shared" si="1305"/>
        <v>702</v>
      </c>
      <c r="M417" s="22">
        <f t="shared" si="1305"/>
        <v>0</v>
      </c>
      <c r="N417" s="37">
        <f>N418</f>
        <v>0</v>
      </c>
      <c r="O417" s="37">
        <f t="shared" ref="O417" si="1306">O418</f>
        <v>0</v>
      </c>
      <c r="P417" s="37">
        <f t="shared" ref="P417" si="1307">P418</f>
        <v>0</v>
      </c>
      <c r="Q417" s="37">
        <f t="shared" ref="Q417" si="1308">Q418</f>
        <v>0</v>
      </c>
      <c r="R417" s="22">
        <f t="shared" ref="R417" si="1309">R418</f>
        <v>702</v>
      </c>
      <c r="S417" s="22">
        <f t="shared" ref="S417" si="1310">S418</f>
        <v>0</v>
      </c>
      <c r="T417" s="37">
        <f>T418</f>
        <v>0</v>
      </c>
      <c r="U417" s="37">
        <f t="shared" ref="U417:AA417" si="1311">U418</f>
        <v>0</v>
      </c>
      <c r="V417" s="37">
        <f t="shared" si="1311"/>
        <v>0</v>
      </c>
      <c r="W417" s="37">
        <f t="shared" si="1311"/>
        <v>0</v>
      </c>
      <c r="X417" s="22">
        <f t="shared" si="1311"/>
        <v>702</v>
      </c>
      <c r="Y417" s="22">
        <f t="shared" si="1311"/>
        <v>0</v>
      </c>
      <c r="Z417" s="22">
        <f t="shared" si="1311"/>
        <v>654</v>
      </c>
      <c r="AA417" s="22">
        <f t="shared" si="1311"/>
        <v>0</v>
      </c>
      <c r="AB417" s="104">
        <f t="shared" si="1253"/>
        <v>93.162393162393158</v>
      </c>
      <c r="AC417" s="104"/>
    </row>
    <row r="418" spans="1:29" s="9" customFormat="1" ht="16.5">
      <c r="A418" s="27" t="s">
        <v>169</v>
      </c>
      <c r="B418" s="21" t="s">
        <v>55</v>
      </c>
      <c r="C418" s="21" t="s">
        <v>59</v>
      </c>
      <c r="D418" s="26" t="s">
        <v>411</v>
      </c>
      <c r="E418" s="21" t="s">
        <v>168</v>
      </c>
      <c r="F418" s="22">
        <v>702</v>
      </c>
      <c r="G418" s="22"/>
      <c r="H418" s="37"/>
      <c r="I418" s="37"/>
      <c r="J418" s="37"/>
      <c r="K418" s="37"/>
      <c r="L418" s="22">
        <f>F418+H418+I418+J418+K418</f>
        <v>702</v>
      </c>
      <c r="M418" s="22">
        <f>G418+K418</f>
        <v>0</v>
      </c>
      <c r="N418" s="37"/>
      <c r="O418" s="37"/>
      <c r="P418" s="37"/>
      <c r="Q418" s="37"/>
      <c r="R418" s="22">
        <f>L418+N418+O418+P418+Q418</f>
        <v>702</v>
      </c>
      <c r="S418" s="22">
        <f>M418+Q418</f>
        <v>0</v>
      </c>
      <c r="T418" s="37"/>
      <c r="U418" s="37"/>
      <c r="V418" s="37"/>
      <c r="W418" s="37"/>
      <c r="X418" s="22">
        <f>R418+T418+U418+V418+W418</f>
        <v>702</v>
      </c>
      <c r="Y418" s="22">
        <f>S418+W418</f>
        <v>0</v>
      </c>
      <c r="Z418" s="22">
        <v>654</v>
      </c>
      <c r="AA418" s="22"/>
      <c r="AB418" s="104">
        <f t="shared" si="1253"/>
        <v>93.162393162393158</v>
      </c>
      <c r="AC418" s="104"/>
    </row>
    <row r="419" spans="1:29" s="9" customFormat="1" ht="16.5">
      <c r="A419" s="27" t="s">
        <v>81</v>
      </c>
      <c r="B419" s="21" t="s">
        <v>55</v>
      </c>
      <c r="C419" s="21" t="s">
        <v>59</v>
      </c>
      <c r="D419" s="26" t="s">
        <v>240</v>
      </c>
      <c r="E419" s="21"/>
      <c r="F419" s="22"/>
      <c r="G419" s="22"/>
      <c r="H419" s="37"/>
      <c r="I419" s="37"/>
      <c r="J419" s="37"/>
      <c r="K419" s="37"/>
      <c r="L419" s="22"/>
      <c r="M419" s="22"/>
      <c r="N419" s="37">
        <f>N420</f>
        <v>277</v>
      </c>
      <c r="O419" s="37">
        <f t="shared" ref="O419:AA422" si="1312">O420</f>
        <v>0</v>
      </c>
      <c r="P419" s="37">
        <f t="shared" si="1312"/>
        <v>0</v>
      </c>
      <c r="Q419" s="37">
        <f t="shared" si="1312"/>
        <v>0</v>
      </c>
      <c r="R419" s="22">
        <f t="shared" si="1312"/>
        <v>277</v>
      </c>
      <c r="S419" s="22">
        <f t="shared" si="1312"/>
        <v>0</v>
      </c>
      <c r="T419" s="37">
        <f>T420</f>
        <v>0</v>
      </c>
      <c r="U419" s="37">
        <f t="shared" si="1312"/>
        <v>0</v>
      </c>
      <c r="V419" s="37">
        <f t="shared" si="1312"/>
        <v>0</v>
      </c>
      <c r="W419" s="37">
        <f t="shared" si="1312"/>
        <v>0</v>
      </c>
      <c r="X419" s="22">
        <f t="shared" si="1312"/>
        <v>277</v>
      </c>
      <c r="Y419" s="22">
        <f t="shared" si="1312"/>
        <v>0</v>
      </c>
      <c r="Z419" s="22">
        <f t="shared" si="1312"/>
        <v>277</v>
      </c>
      <c r="AA419" s="22">
        <f t="shared" si="1312"/>
        <v>0</v>
      </c>
      <c r="AB419" s="104">
        <f t="shared" si="1253"/>
        <v>100</v>
      </c>
      <c r="AC419" s="104"/>
    </row>
    <row r="420" spans="1:29" s="9" customFormat="1" ht="16.5">
      <c r="A420" s="66" t="s">
        <v>78</v>
      </c>
      <c r="B420" s="21" t="s">
        <v>55</v>
      </c>
      <c r="C420" s="21" t="s">
        <v>59</v>
      </c>
      <c r="D420" s="21" t="s">
        <v>241</v>
      </c>
      <c r="E420" s="21"/>
      <c r="F420" s="22"/>
      <c r="G420" s="22"/>
      <c r="H420" s="37"/>
      <c r="I420" s="37"/>
      <c r="J420" s="37"/>
      <c r="K420" s="37"/>
      <c r="L420" s="22"/>
      <c r="M420" s="22"/>
      <c r="N420" s="37">
        <f>N421</f>
        <v>277</v>
      </c>
      <c r="O420" s="37">
        <f t="shared" si="1312"/>
        <v>0</v>
      </c>
      <c r="P420" s="37">
        <f t="shared" si="1312"/>
        <v>0</v>
      </c>
      <c r="Q420" s="37">
        <f t="shared" si="1312"/>
        <v>0</v>
      </c>
      <c r="R420" s="22">
        <f t="shared" si="1312"/>
        <v>277</v>
      </c>
      <c r="S420" s="22">
        <f t="shared" si="1312"/>
        <v>0</v>
      </c>
      <c r="T420" s="37">
        <f>T421</f>
        <v>0</v>
      </c>
      <c r="U420" s="37">
        <f t="shared" si="1312"/>
        <v>0</v>
      </c>
      <c r="V420" s="37">
        <f t="shared" si="1312"/>
        <v>0</v>
      </c>
      <c r="W420" s="37">
        <f t="shared" si="1312"/>
        <v>0</v>
      </c>
      <c r="X420" s="22">
        <f t="shared" si="1312"/>
        <v>277</v>
      </c>
      <c r="Y420" s="22">
        <f t="shared" si="1312"/>
        <v>0</v>
      </c>
      <c r="Z420" s="22">
        <f t="shared" si="1312"/>
        <v>277</v>
      </c>
      <c r="AA420" s="22">
        <f t="shared" si="1312"/>
        <v>0</v>
      </c>
      <c r="AB420" s="104">
        <f t="shared" si="1253"/>
        <v>100</v>
      </c>
      <c r="AC420" s="104"/>
    </row>
    <row r="421" spans="1:29" s="9" customFormat="1" ht="16.5">
      <c r="A421" s="27" t="s">
        <v>436</v>
      </c>
      <c r="B421" s="21" t="s">
        <v>55</v>
      </c>
      <c r="C421" s="21" t="s">
        <v>59</v>
      </c>
      <c r="D421" s="21" t="s">
        <v>437</v>
      </c>
      <c r="E421" s="21"/>
      <c r="F421" s="22"/>
      <c r="G421" s="22"/>
      <c r="H421" s="37"/>
      <c r="I421" s="37"/>
      <c r="J421" s="37"/>
      <c r="K421" s="37"/>
      <c r="L421" s="22"/>
      <c r="M421" s="22"/>
      <c r="N421" s="37">
        <f>N422</f>
        <v>277</v>
      </c>
      <c r="O421" s="37">
        <f t="shared" si="1312"/>
        <v>0</v>
      </c>
      <c r="P421" s="37">
        <f t="shared" si="1312"/>
        <v>0</v>
      </c>
      <c r="Q421" s="37">
        <f t="shared" si="1312"/>
        <v>0</v>
      </c>
      <c r="R421" s="22">
        <f t="shared" si="1312"/>
        <v>277</v>
      </c>
      <c r="S421" s="22">
        <f t="shared" si="1312"/>
        <v>0</v>
      </c>
      <c r="T421" s="37">
        <f>T422</f>
        <v>0</v>
      </c>
      <c r="U421" s="37">
        <f t="shared" si="1312"/>
        <v>0</v>
      </c>
      <c r="V421" s="37">
        <f t="shared" si="1312"/>
        <v>0</v>
      </c>
      <c r="W421" s="37">
        <f t="shared" si="1312"/>
        <v>0</v>
      </c>
      <c r="X421" s="22">
        <f t="shared" si="1312"/>
        <v>277</v>
      </c>
      <c r="Y421" s="22">
        <f t="shared" si="1312"/>
        <v>0</v>
      </c>
      <c r="Z421" s="22">
        <f t="shared" si="1312"/>
        <v>277</v>
      </c>
      <c r="AA421" s="22">
        <f t="shared" si="1312"/>
        <v>0</v>
      </c>
      <c r="AB421" s="104">
        <f t="shared" si="1253"/>
        <v>100</v>
      </c>
      <c r="AC421" s="104"/>
    </row>
    <row r="422" spans="1:29" s="9" customFormat="1" ht="16.5">
      <c r="A422" s="55" t="s">
        <v>99</v>
      </c>
      <c r="B422" s="21" t="s">
        <v>55</v>
      </c>
      <c r="C422" s="21" t="s">
        <v>59</v>
      </c>
      <c r="D422" s="21" t="s">
        <v>437</v>
      </c>
      <c r="E422" s="21" t="s">
        <v>100</v>
      </c>
      <c r="F422" s="22"/>
      <c r="G422" s="22"/>
      <c r="H422" s="37"/>
      <c r="I422" s="37"/>
      <c r="J422" s="37"/>
      <c r="K422" s="37"/>
      <c r="L422" s="22"/>
      <c r="M422" s="22"/>
      <c r="N422" s="37">
        <f>N423</f>
        <v>277</v>
      </c>
      <c r="O422" s="37">
        <f t="shared" si="1312"/>
        <v>0</v>
      </c>
      <c r="P422" s="37">
        <f t="shared" si="1312"/>
        <v>0</v>
      </c>
      <c r="Q422" s="37">
        <f t="shared" si="1312"/>
        <v>0</v>
      </c>
      <c r="R422" s="22">
        <f t="shared" si="1312"/>
        <v>277</v>
      </c>
      <c r="S422" s="22">
        <f t="shared" si="1312"/>
        <v>0</v>
      </c>
      <c r="T422" s="37">
        <f>T423</f>
        <v>0</v>
      </c>
      <c r="U422" s="37">
        <f t="shared" si="1312"/>
        <v>0</v>
      </c>
      <c r="V422" s="37">
        <f t="shared" si="1312"/>
        <v>0</v>
      </c>
      <c r="W422" s="37">
        <f t="shared" si="1312"/>
        <v>0</v>
      </c>
      <c r="X422" s="22">
        <f t="shared" si="1312"/>
        <v>277</v>
      </c>
      <c r="Y422" s="22">
        <f t="shared" si="1312"/>
        <v>0</v>
      </c>
      <c r="Z422" s="22">
        <f t="shared" si="1312"/>
        <v>277</v>
      </c>
      <c r="AA422" s="22">
        <f t="shared" si="1312"/>
        <v>0</v>
      </c>
      <c r="AB422" s="104">
        <f t="shared" si="1253"/>
        <v>100</v>
      </c>
      <c r="AC422" s="104"/>
    </row>
    <row r="423" spans="1:29" s="7" customFormat="1" ht="18.75">
      <c r="A423" s="27" t="s">
        <v>169</v>
      </c>
      <c r="B423" s="21" t="s">
        <v>55</v>
      </c>
      <c r="C423" s="21" t="s">
        <v>59</v>
      </c>
      <c r="D423" s="21" t="s">
        <v>437</v>
      </c>
      <c r="E423" s="21" t="s">
        <v>168</v>
      </c>
      <c r="F423" s="36"/>
      <c r="G423" s="36"/>
      <c r="H423" s="36"/>
      <c r="I423" s="36"/>
      <c r="J423" s="36"/>
      <c r="K423" s="36"/>
      <c r="L423" s="36"/>
      <c r="M423" s="36"/>
      <c r="N423" s="36">
        <v>277</v>
      </c>
      <c r="O423" s="36"/>
      <c r="P423" s="36"/>
      <c r="Q423" s="36"/>
      <c r="R423" s="22">
        <f>L423+N423+O423+P423+Q423</f>
        <v>277</v>
      </c>
      <c r="S423" s="22">
        <f>M423+Q423</f>
        <v>0</v>
      </c>
      <c r="T423" s="36"/>
      <c r="U423" s="36"/>
      <c r="V423" s="36"/>
      <c r="W423" s="36"/>
      <c r="X423" s="22">
        <f>R423+T423+U423+V423+W423</f>
        <v>277</v>
      </c>
      <c r="Y423" s="22">
        <f>S423+W423</f>
        <v>0</v>
      </c>
      <c r="Z423" s="22">
        <v>277</v>
      </c>
      <c r="AA423" s="22"/>
      <c r="AB423" s="104">
        <f t="shared" si="1253"/>
        <v>100</v>
      </c>
      <c r="AC423" s="104"/>
    </row>
    <row r="424" spans="1:29" s="7" customFormat="1" ht="18.75">
      <c r="A424" s="27"/>
      <c r="B424" s="21"/>
      <c r="C424" s="21"/>
      <c r="D424" s="21"/>
      <c r="E424" s="21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22"/>
      <c r="AA424" s="22"/>
      <c r="AB424" s="104"/>
      <c r="AC424" s="104"/>
    </row>
    <row r="425" spans="1:29" s="7" customFormat="1" ht="18.75">
      <c r="A425" s="50" t="s">
        <v>69</v>
      </c>
      <c r="B425" s="19" t="s">
        <v>55</v>
      </c>
      <c r="C425" s="19" t="s">
        <v>11</v>
      </c>
      <c r="D425" s="26"/>
      <c r="E425" s="21"/>
      <c r="F425" s="24">
        <f t="shared" ref="F425:G425" si="1313">F426</f>
        <v>2767</v>
      </c>
      <c r="G425" s="24">
        <f t="shared" si="1313"/>
        <v>0</v>
      </c>
      <c r="H425" s="20">
        <f>H426</f>
        <v>0</v>
      </c>
      <c r="I425" s="20">
        <f t="shared" ref="I425:M425" si="1314">I426</f>
        <v>0</v>
      </c>
      <c r="J425" s="20">
        <f t="shared" si="1314"/>
        <v>0</v>
      </c>
      <c r="K425" s="20">
        <f t="shared" si="1314"/>
        <v>0</v>
      </c>
      <c r="L425" s="20">
        <f t="shared" si="1314"/>
        <v>2767</v>
      </c>
      <c r="M425" s="20">
        <f t="shared" si="1314"/>
        <v>0</v>
      </c>
      <c r="N425" s="20">
        <f>N426</f>
        <v>0</v>
      </c>
      <c r="O425" s="20">
        <f t="shared" ref="O425:O429" si="1315">O426</f>
        <v>0</v>
      </c>
      <c r="P425" s="20">
        <f t="shared" ref="P425:P429" si="1316">P426</f>
        <v>0</v>
      </c>
      <c r="Q425" s="20">
        <f t="shared" ref="Q425:Q429" si="1317">Q426</f>
        <v>0</v>
      </c>
      <c r="R425" s="20">
        <f t="shared" ref="R425:S429" si="1318">R426</f>
        <v>2767</v>
      </c>
      <c r="S425" s="20">
        <f t="shared" ref="S425" si="1319">S426</f>
        <v>0</v>
      </c>
      <c r="T425" s="20">
        <f>T426</f>
        <v>0</v>
      </c>
      <c r="U425" s="20">
        <f t="shared" ref="U425:AA429" si="1320">U426</f>
        <v>0</v>
      </c>
      <c r="V425" s="20">
        <f t="shared" si="1320"/>
        <v>0</v>
      </c>
      <c r="W425" s="20">
        <f t="shared" si="1320"/>
        <v>0</v>
      </c>
      <c r="X425" s="20">
        <f t="shared" si="1320"/>
        <v>2767</v>
      </c>
      <c r="Y425" s="20">
        <f t="shared" si="1320"/>
        <v>0</v>
      </c>
      <c r="Z425" s="20">
        <f t="shared" si="1320"/>
        <v>823</v>
      </c>
      <c r="AA425" s="20">
        <f t="shared" si="1320"/>
        <v>0</v>
      </c>
      <c r="AB425" s="105">
        <f t="shared" si="1253"/>
        <v>29.743404409107338</v>
      </c>
      <c r="AC425" s="105"/>
    </row>
    <row r="426" spans="1:29" s="7" customFormat="1" ht="67.5" customHeight="1">
      <c r="A426" s="27" t="s">
        <v>446</v>
      </c>
      <c r="B426" s="62" t="s">
        <v>55</v>
      </c>
      <c r="C426" s="62" t="s">
        <v>11</v>
      </c>
      <c r="D426" s="62" t="s">
        <v>233</v>
      </c>
      <c r="E426" s="62"/>
      <c r="F426" s="22">
        <f>F427</f>
        <v>2767</v>
      </c>
      <c r="G426" s="22">
        <f>G427</f>
        <v>0</v>
      </c>
      <c r="H426" s="36">
        <f>H427</f>
        <v>0</v>
      </c>
      <c r="I426" s="36">
        <f t="shared" ref="I426:K429" si="1321">I427</f>
        <v>0</v>
      </c>
      <c r="J426" s="36">
        <f t="shared" si="1321"/>
        <v>0</v>
      </c>
      <c r="K426" s="36">
        <f t="shared" si="1321"/>
        <v>0</v>
      </c>
      <c r="L426" s="22">
        <f t="shared" ref="L426:M429" si="1322">L427</f>
        <v>2767</v>
      </c>
      <c r="M426" s="22">
        <f t="shared" si="1322"/>
        <v>0</v>
      </c>
      <c r="N426" s="36">
        <f>N427</f>
        <v>0</v>
      </c>
      <c r="O426" s="36">
        <f t="shared" si="1315"/>
        <v>0</v>
      </c>
      <c r="P426" s="36">
        <f t="shared" si="1316"/>
        <v>0</v>
      </c>
      <c r="Q426" s="36">
        <f t="shared" si="1317"/>
        <v>0</v>
      </c>
      <c r="R426" s="22">
        <f t="shared" si="1318"/>
        <v>2767</v>
      </c>
      <c r="S426" s="22">
        <f t="shared" si="1318"/>
        <v>0</v>
      </c>
      <c r="T426" s="36">
        <f>T427</f>
        <v>0</v>
      </c>
      <c r="U426" s="36">
        <f t="shared" si="1320"/>
        <v>0</v>
      </c>
      <c r="V426" s="36">
        <f t="shared" si="1320"/>
        <v>0</v>
      </c>
      <c r="W426" s="36">
        <f t="shared" si="1320"/>
        <v>0</v>
      </c>
      <c r="X426" s="22">
        <f t="shared" si="1320"/>
        <v>2767</v>
      </c>
      <c r="Y426" s="22">
        <f t="shared" si="1320"/>
        <v>0</v>
      </c>
      <c r="Z426" s="22">
        <f t="shared" si="1320"/>
        <v>823</v>
      </c>
      <c r="AA426" s="22">
        <f t="shared" si="1320"/>
        <v>0</v>
      </c>
      <c r="AB426" s="104">
        <f t="shared" si="1253"/>
        <v>29.743404409107338</v>
      </c>
      <c r="AC426" s="104"/>
    </row>
    <row r="427" spans="1:29" s="7" customFormat="1" ht="39.75" customHeight="1">
      <c r="A427" s="27" t="s">
        <v>212</v>
      </c>
      <c r="B427" s="62" t="s">
        <v>55</v>
      </c>
      <c r="C427" s="62" t="s">
        <v>11</v>
      </c>
      <c r="D427" s="62" t="s">
        <v>324</v>
      </c>
      <c r="E427" s="62"/>
      <c r="F427" s="22">
        <f t="shared" ref="F427:G429" si="1323">F428</f>
        <v>2767</v>
      </c>
      <c r="G427" s="22">
        <f t="shared" si="1323"/>
        <v>0</v>
      </c>
      <c r="H427" s="36">
        <f>H428</f>
        <v>0</v>
      </c>
      <c r="I427" s="36">
        <f t="shared" si="1321"/>
        <v>0</v>
      </c>
      <c r="J427" s="36">
        <f t="shared" si="1321"/>
        <v>0</v>
      </c>
      <c r="K427" s="36">
        <f t="shared" si="1321"/>
        <v>0</v>
      </c>
      <c r="L427" s="22">
        <f t="shared" si="1322"/>
        <v>2767</v>
      </c>
      <c r="M427" s="22">
        <f t="shared" si="1322"/>
        <v>0</v>
      </c>
      <c r="N427" s="36">
        <f>N428</f>
        <v>0</v>
      </c>
      <c r="O427" s="36">
        <f t="shared" si="1315"/>
        <v>0</v>
      </c>
      <c r="P427" s="36">
        <f t="shared" si="1316"/>
        <v>0</v>
      </c>
      <c r="Q427" s="36">
        <f t="shared" si="1317"/>
        <v>0</v>
      </c>
      <c r="R427" s="22">
        <f t="shared" si="1318"/>
        <v>2767</v>
      </c>
      <c r="S427" s="22">
        <f t="shared" si="1318"/>
        <v>0</v>
      </c>
      <c r="T427" s="36">
        <f>T428</f>
        <v>0</v>
      </c>
      <c r="U427" s="36">
        <f t="shared" si="1320"/>
        <v>0</v>
      </c>
      <c r="V427" s="36">
        <f t="shared" si="1320"/>
        <v>0</v>
      </c>
      <c r="W427" s="36">
        <f t="shared" si="1320"/>
        <v>0</v>
      </c>
      <c r="X427" s="22">
        <f t="shared" si="1320"/>
        <v>2767</v>
      </c>
      <c r="Y427" s="22">
        <f t="shared" si="1320"/>
        <v>0</v>
      </c>
      <c r="Z427" s="22">
        <f t="shared" si="1320"/>
        <v>823</v>
      </c>
      <c r="AA427" s="22">
        <f t="shared" si="1320"/>
        <v>0</v>
      </c>
      <c r="AB427" s="104">
        <f t="shared" si="1253"/>
        <v>29.743404409107338</v>
      </c>
      <c r="AC427" s="104"/>
    </row>
    <row r="428" spans="1:29" s="7" customFormat="1" ht="33.75">
      <c r="A428" s="55" t="s">
        <v>415</v>
      </c>
      <c r="B428" s="62" t="s">
        <v>55</v>
      </c>
      <c r="C428" s="62" t="s">
        <v>11</v>
      </c>
      <c r="D428" s="62" t="s">
        <v>416</v>
      </c>
      <c r="E428" s="62"/>
      <c r="F428" s="22">
        <f t="shared" si="1323"/>
        <v>2767</v>
      </c>
      <c r="G428" s="22">
        <f t="shared" si="1323"/>
        <v>0</v>
      </c>
      <c r="H428" s="36">
        <f>H429</f>
        <v>0</v>
      </c>
      <c r="I428" s="36">
        <f t="shared" si="1321"/>
        <v>0</v>
      </c>
      <c r="J428" s="36">
        <f t="shared" si="1321"/>
        <v>0</v>
      </c>
      <c r="K428" s="36">
        <f t="shared" si="1321"/>
        <v>0</v>
      </c>
      <c r="L428" s="22">
        <f t="shared" si="1322"/>
        <v>2767</v>
      </c>
      <c r="M428" s="22">
        <f t="shared" si="1322"/>
        <v>0</v>
      </c>
      <c r="N428" s="36">
        <f>N429</f>
        <v>0</v>
      </c>
      <c r="O428" s="36">
        <f t="shared" si="1315"/>
        <v>0</v>
      </c>
      <c r="P428" s="36">
        <f t="shared" si="1316"/>
        <v>0</v>
      </c>
      <c r="Q428" s="36">
        <f t="shared" si="1317"/>
        <v>0</v>
      </c>
      <c r="R428" s="22">
        <f t="shared" si="1318"/>
        <v>2767</v>
      </c>
      <c r="S428" s="22">
        <f t="shared" si="1318"/>
        <v>0</v>
      </c>
      <c r="T428" s="36">
        <f>T429</f>
        <v>0</v>
      </c>
      <c r="U428" s="36">
        <f t="shared" si="1320"/>
        <v>0</v>
      </c>
      <c r="V428" s="36">
        <f t="shared" si="1320"/>
        <v>0</v>
      </c>
      <c r="W428" s="36">
        <f t="shared" si="1320"/>
        <v>0</v>
      </c>
      <c r="X428" s="22">
        <f t="shared" si="1320"/>
        <v>2767</v>
      </c>
      <c r="Y428" s="22">
        <f t="shared" si="1320"/>
        <v>0</v>
      </c>
      <c r="Z428" s="22">
        <f t="shared" si="1320"/>
        <v>823</v>
      </c>
      <c r="AA428" s="22">
        <f t="shared" si="1320"/>
        <v>0</v>
      </c>
      <c r="AB428" s="104">
        <f t="shared" si="1253"/>
        <v>29.743404409107338</v>
      </c>
      <c r="AC428" s="104"/>
    </row>
    <row r="429" spans="1:29" s="7" customFormat="1" ht="35.25" customHeight="1">
      <c r="A429" s="55" t="s">
        <v>83</v>
      </c>
      <c r="B429" s="62" t="s">
        <v>55</v>
      </c>
      <c r="C429" s="62" t="s">
        <v>11</v>
      </c>
      <c r="D429" s="62" t="s">
        <v>416</v>
      </c>
      <c r="E429" s="62" t="s">
        <v>84</v>
      </c>
      <c r="F429" s="22">
        <f t="shared" si="1323"/>
        <v>2767</v>
      </c>
      <c r="G429" s="22">
        <f t="shared" si="1323"/>
        <v>0</v>
      </c>
      <c r="H429" s="36">
        <f>H430</f>
        <v>0</v>
      </c>
      <c r="I429" s="36">
        <f t="shared" si="1321"/>
        <v>0</v>
      </c>
      <c r="J429" s="36">
        <f t="shared" si="1321"/>
        <v>0</v>
      </c>
      <c r="K429" s="36">
        <f t="shared" si="1321"/>
        <v>0</v>
      </c>
      <c r="L429" s="22">
        <f t="shared" si="1322"/>
        <v>2767</v>
      </c>
      <c r="M429" s="22">
        <f t="shared" si="1322"/>
        <v>0</v>
      </c>
      <c r="N429" s="36">
        <f>N430</f>
        <v>0</v>
      </c>
      <c r="O429" s="36">
        <f t="shared" si="1315"/>
        <v>0</v>
      </c>
      <c r="P429" s="36">
        <f t="shared" si="1316"/>
        <v>0</v>
      </c>
      <c r="Q429" s="36">
        <f t="shared" si="1317"/>
        <v>0</v>
      </c>
      <c r="R429" s="22">
        <f t="shared" si="1318"/>
        <v>2767</v>
      </c>
      <c r="S429" s="22">
        <f t="shared" si="1318"/>
        <v>0</v>
      </c>
      <c r="T429" s="36">
        <f>T430</f>
        <v>0</v>
      </c>
      <c r="U429" s="36">
        <f t="shared" si="1320"/>
        <v>0</v>
      </c>
      <c r="V429" s="36">
        <f t="shared" si="1320"/>
        <v>0</v>
      </c>
      <c r="W429" s="36">
        <f t="shared" si="1320"/>
        <v>0</v>
      </c>
      <c r="X429" s="22">
        <f t="shared" si="1320"/>
        <v>2767</v>
      </c>
      <c r="Y429" s="22">
        <f t="shared" si="1320"/>
        <v>0</v>
      </c>
      <c r="Z429" s="22">
        <f t="shared" si="1320"/>
        <v>823</v>
      </c>
      <c r="AA429" s="22">
        <f t="shared" si="1320"/>
        <v>0</v>
      </c>
      <c r="AB429" s="104">
        <f t="shared" si="1253"/>
        <v>29.743404409107338</v>
      </c>
      <c r="AC429" s="104"/>
    </row>
    <row r="430" spans="1:29" s="7" customFormat="1" ht="18.75">
      <c r="A430" s="55" t="s">
        <v>175</v>
      </c>
      <c r="B430" s="62" t="s">
        <v>55</v>
      </c>
      <c r="C430" s="62" t="s">
        <v>11</v>
      </c>
      <c r="D430" s="62" t="s">
        <v>416</v>
      </c>
      <c r="E430" s="62" t="s">
        <v>174</v>
      </c>
      <c r="F430" s="22">
        <f>2683+84</f>
        <v>2767</v>
      </c>
      <c r="G430" s="22"/>
      <c r="H430" s="36"/>
      <c r="I430" s="36"/>
      <c r="J430" s="36"/>
      <c r="K430" s="36"/>
      <c r="L430" s="22">
        <f>F430+H430+I430+J430+K430</f>
        <v>2767</v>
      </c>
      <c r="M430" s="22">
        <f>G430+K430</f>
        <v>0</v>
      </c>
      <c r="N430" s="36"/>
      <c r="O430" s="36"/>
      <c r="P430" s="36"/>
      <c r="Q430" s="36"/>
      <c r="R430" s="22">
        <f>L430+N430+O430+P430+Q430</f>
        <v>2767</v>
      </c>
      <c r="S430" s="22">
        <f>M430+Q430</f>
        <v>0</v>
      </c>
      <c r="T430" s="36"/>
      <c r="U430" s="36"/>
      <c r="V430" s="36"/>
      <c r="W430" s="36"/>
      <c r="X430" s="22">
        <f>R430+T430+U430+V430+W430</f>
        <v>2767</v>
      </c>
      <c r="Y430" s="22">
        <f>S430+W430</f>
        <v>0</v>
      </c>
      <c r="Z430" s="22">
        <v>823</v>
      </c>
      <c r="AA430" s="22"/>
      <c r="AB430" s="104">
        <f t="shared" si="1253"/>
        <v>29.743404409107338</v>
      </c>
      <c r="AC430" s="104"/>
    </row>
    <row r="431" spans="1:29" s="7" customFormat="1" ht="18.75">
      <c r="A431" s="55"/>
      <c r="B431" s="62"/>
      <c r="C431" s="62"/>
      <c r="D431" s="62"/>
      <c r="E431" s="62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22"/>
      <c r="AA431" s="22"/>
      <c r="AB431" s="104"/>
      <c r="AC431" s="104"/>
    </row>
    <row r="432" spans="1:29" s="8" customFormat="1" ht="37.5">
      <c r="A432" s="50" t="s">
        <v>27</v>
      </c>
      <c r="B432" s="19" t="s">
        <v>55</v>
      </c>
      <c r="C432" s="19" t="s">
        <v>58</v>
      </c>
      <c r="D432" s="54"/>
      <c r="E432" s="19"/>
      <c r="F432" s="24">
        <f>F433+F445+F456+F462+F467</f>
        <v>155894</v>
      </c>
      <c r="G432" s="24">
        <f>G433+G445+G456+G462+G467</f>
        <v>0</v>
      </c>
      <c r="H432" s="67">
        <f>H433+H445+H456+H462+H467</f>
        <v>0</v>
      </c>
      <c r="I432" s="67">
        <f t="shared" ref="I432:M432" si="1324">I433+I445+I456+I462+I467</f>
        <v>0</v>
      </c>
      <c r="J432" s="67">
        <f t="shared" si="1324"/>
        <v>0</v>
      </c>
      <c r="K432" s="67">
        <f t="shared" si="1324"/>
        <v>0</v>
      </c>
      <c r="L432" s="20">
        <f t="shared" si="1324"/>
        <v>155894</v>
      </c>
      <c r="M432" s="20">
        <f t="shared" si="1324"/>
        <v>0</v>
      </c>
      <c r="N432" s="67">
        <f>N433+N445+N456+N462+N467</f>
        <v>425</v>
      </c>
      <c r="O432" s="67">
        <f t="shared" ref="O432" si="1325">O433+O445+O456+O462+O467</f>
        <v>-225</v>
      </c>
      <c r="P432" s="67">
        <f t="shared" ref="P432" si="1326">P433+P445+P456+P462+P467</f>
        <v>0</v>
      </c>
      <c r="Q432" s="67">
        <f t="shared" ref="Q432" si="1327">Q433+Q445+Q456+Q462+Q467</f>
        <v>0</v>
      </c>
      <c r="R432" s="20">
        <f t="shared" ref="R432" si="1328">R433+R445+R456+R462+R467</f>
        <v>156094</v>
      </c>
      <c r="S432" s="20">
        <f t="shared" ref="S432" si="1329">S433+S445+S456+S462+S467</f>
        <v>0</v>
      </c>
      <c r="T432" s="67">
        <f>T433+T445+T456+T462+T467</f>
        <v>0</v>
      </c>
      <c r="U432" s="67">
        <f t="shared" ref="U432:X432" si="1330">U433+U445+U456+U462+U467</f>
        <v>0</v>
      </c>
      <c r="V432" s="67">
        <f t="shared" si="1330"/>
        <v>0</v>
      </c>
      <c r="W432" s="67">
        <f t="shared" si="1330"/>
        <v>0</v>
      </c>
      <c r="X432" s="20">
        <f t="shared" si="1330"/>
        <v>156094</v>
      </c>
      <c r="Y432" s="20">
        <f t="shared" ref="Y432:AA432" si="1331">Y433+Y445+Y456+Y462+Y467</f>
        <v>0</v>
      </c>
      <c r="Z432" s="20">
        <f t="shared" si="1331"/>
        <v>30855</v>
      </c>
      <c r="AA432" s="20">
        <f t="shared" si="1331"/>
        <v>0</v>
      </c>
      <c r="AB432" s="105">
        <f t="shared" si="1253"/>
        <v>19.766935308211721</v>
      </c>
      <c r="AC432" s="105"/>
    </row>
    <row r="433" spans="1:29" s="8" customFormat="1" ht="50.25">
      <c r="A433" s="27" t="s">
        <v>457</v>
      </c>
      <c r="B433" s="21" t="s">
        <v>55</v>
      </c>
      <c r="C433" s="21" t="s">
        <v>58</v>
      </c>
      <c r="D433" s="21" t="s">
        <v>244</v>
      </c>
      <c r="E433" s="19"/>
      <c r="F433" s="34">
        <f>F438+F434</f>
        <v>14924</v>
      </c>
      <c r="G433" s="34">
        <f>G438+G434</f>
        <v>0</v>
      </c>
      <c r="H433" s="67">
        <f>H434+H438</f>
        <v>0</v>
      </c>
      <c r="I433" s="67">
        <f t="shared" ref="I433:M433" si="1332">I434+I438</f>
        <v>0</v>
      </c>
      <c r="J433" s="67">
        <f t="shared" si="1332"/>
        <v>0</v>
      </c>
      <c r="K433" s="67">
        <f t="shared" si="1332"/>
        <v>0</v>
      </c>
      <c r="L433" s="22">
        <f t="shared" si="1332"/>
        <v>14924</v>
      </c>
      <c r="M433" s="22">
        <f t="shared" si="1332"/>
        <v>0</v>
      </c>
      <c r="N433" s="22">
        <f>N434+N438</f>
        <v>0</v>
      </c>
      <c r="O433" s="22">
        <f t="shared" ref="O433" si="1333">O434+O438</f>
        <v>-225</v>
      </c>
      <c r="P433" s="22">
        <f t="shared" ref="P433" si="1334">P434+P438</f>
        <v>0</v>
      </c>
      <c r="Q433" s="22">
        <f t="shared" ref="Q433" si="1335">Q434+Q438</f>
        <v>0</v>
      </c>
      <c r="R433" s="22">
        <f t="shared" ref="R433" si="1336">R434+R438</f>
        <v>14699</v>
      </c>
      <c r="S433" s="22">
        <f t="shared" ref="S433" si="1337">S434+S438</f>
        <v>0</v>
      </c>
      <c r="T433" s="22">
        <f>T434+T438</f>
        <v>0</v>
      </c>
      <c r="U433" s="22">
        <f t="shared" ref="U433:X433" si="1338">U434+U438</f>
        <v>0</v>
      </c>
      <c r="V433" s="22">
        <f t="shared" si="1338"/>
        <v>0</v>
      </c>
      <c r="W433" s="22">
        <f t="shared" si="1338"/>
        <v>0</v>
      </c>
      <c r="X433" s="22">
        <f t="shared" si="1338"/>
        <v>14699</v>
      </c>
      <c r="Y433" s="22">
        <f t="shared" ref="Y433:AA433" si="1339">Y434+Y438</f>
        <v>0</v>
      </c>
      <c r="Z433" s="22">
        <f t="shared" si="1339"/>
        <v>1454</v>
      </c>
      <c r="AA433" s="22">
        <f t="shared" si="1339"/>
        <v>0</v>
      </c>
      <c r="AB433" s="104">
        <f t="shared" si="1253"/>
        <v>9.8918293761480367</v>
      </c>
      <c r="AC433" s="104"/>
    </row>
    <row r="434" spans="1:29" s="8" customFormat="1" ht="33.75">
      <c r="A434" s="27" t="s">
        <v>212</v>
      </c>
      <c r="B434" s="21" t="s">
        <v>55</v>
      </c>
      <c r="C434" s="21" t="s">
        <v>58</v>
      </c>
      <c r="D434" s="21" t="s">
        <v>601</v>
      </c>
      <c r="E434" s="19"/>
      <c r="F434" s="34">
        <f t="shared" ref="F434:G436" si="1340">F435</f>
        <v>8953</v>
      </c>
      <c r="G434" s="34">
        <f t="shared" si="1340"/>
        <v>0</v>
      </c>
      <c r="H434" s="67">
        <f>H435</f>
        <v>0</v>
      </c>
      <c r="I434" s="67">
        <f t="shared" ref="I434:M436" si="1341">I435</f>
        <v>0</v>
      </c>
      <c r="J434" s="67">
        <f t="shared" si="1341"/>
        <v>0</v>
      </c>
      <c r="K434" s="67">
        <f t="shared" si="1341"/>
        <v>0</v>
      </c>
      <c r="L434" s="22">
        <f t="shared" si="1341"/>
        <v>8953</v>
      </c>
      <c r="M434" s="22">
        <f t="shared" si="1341"/>
        <v>0</v>
      </c>
      <c r="N434" s="22">
        <f>N435</f>
        <v>0</v>
      </c>
      <c r="O434" s="22">
        <f t="shared" ref="O434:O436" si="1342">O435</f>
        <v>0</v>
      </c>
      <c r="P434" s="22">
        <f t="shared" ref="P434:P436" si="1343">P435</f>
        <v>0</v>
      </c>
      <c r="Q434" s="22">
        <f t="shared" ref="Q434:Q436" si="1344">Q435</f>
        <v>0</v>
      </c>
      <c r="R434" s="22">
        <f t="shared" ref="R434:R436" si="1345">R435</f>
        <v>8953</v>
      </c>
      <c r="S434" s="22">
        <f t="shared" ref="S434:S436" si="1346">S435</f>
        <v>0</v>
      </c>
      <c r="T434" s="22">
        <f>T435</f>
        <v>0</v>
      </c>
      <c r="U434" s="22">
        <f t="shared" ref="U434:AA436" si="1347">U435</f>
        <v>0</v>
      </c>
      <c r="V434" s="22">
        <f t="shared" si="1347"/>
        <v>0</v>
      </c>
      <c r="W434" s="22">
        <f t="shared" si="1347"/>
        <v>0</v>
      </c>
      <c r="X434" s="22">
        <f t="shared" si="1347"/>
        <v>8953</v>
      </c>
      <c r="Y434" s="22">
        <f t="shared" si="1347"/>
        <v>0</v>
      </c>
      <c r="Z434" s="22">
        <f t="shared" si="1347"/>
        <v>1453</v>
      </c>
      <c r="AA434" s="22">
        <f t="shared" si="1347"/>
        <v>0</v>
      </c>
      <c r="AB434" s="104">
        <f t="shared" si="1253"/>
        <v>16.229196917234447</v>
      </c>
      <c r="AC434" s="104"/>
    </row>
    <row r="435" spans="1:29" s="8" customFormat="1" ht="33.75">
      <c r="A435" s="27" t="s">
        <v>82</v>
      </c>
      <c r="B435" s="21" t="s">
        <v>55</v>
      </c>
      <c r="C435" s="21" t="s">
        <v>58</v>
      </c>
      <c r="D435" s="21" t="s">
        <v>602</v>
      </c>
      <c r="E435" s="19"/>
      <c r="F435" s="34">
        <f t="shared" si="1340"/>
        <v>8953</v>
      </c>
      <c r="G435" s="34">
        <f t="shared" si="1340"/>
        <v>0</v>
      </c>
      <c r="H435" s="67">
        <f>H436</f>
        <v>0</v>
      </c>
      <c r="I435" s="67">
        <f t="shared" si="1341"/>
        <v>0</v>
      </c>
      <c r="J435" s="67">
        <f t="shared" si="1341"/>
        <v>0</v>
      </c>
      <c r="K435" s="67">
        <f t="shared" si="1341"/>
        <v>0</v>
      </c>
      <c r="L435" s="22">
        <f t="shared" si="1341"/>
        <v>8953</v>
      </c>
      <c r="M435" s="22">
        <f t="shared" si="1341"/>
        <v>0</v>
      </c>
      <c r="N435" s="22">
        <f>N436</f>
        <v>0</v>
      </c>
      <c r="O435" s="22">
        <f t="shared" si="1342"/>
        <v>0</v>
      </c>
      <c r="P435" s="22">
        <f t="shared" si="1343"/>
        <v>0</v>
      </c>
      <c r="Q435" s="22">
        <f t="shared" si="1344"/>
        <v>0</v>
      </c>
      <c r="R435" s="22">
        <f t="shared" si="1345"/>
        <v>8953</v>
      </c>
      <c r="S435" s="22">
        <f t="shared" si="1346"/>
        <v>0</v>
      </c>
      <c r="T435" s="22">
        <f>T436</f>
        <v>0</v>
      </c>
      <c r="U435" s="22">
        <f t="shared" si="1347"/>
        <v>0</v>
      </c>
      <c r="V435" s="22">
        <f t="shared" si="1347"/>
        <v>0</v>
      </c>
      <c r="W435" s="22">
        <f t="shared" si="1347"/>
        <v>0</v>
      </c>
      <c r="X435" s="22">
        <f t="shared" si="1347"/>
        <v>8953</v>
      </c>
      <c r="Y435" s="22">
        <f t="shared" si="1347"/>
        <v>0</v>
      </c>
      <c r="Z435" s="22">
        <f t="shared" si="1347"/>
        <v>1453</v>
      </c>
      <c r="AA435" s="22">
        <f t="shared" si="1347"/>
        <v>0</v>
      </c>
      <c r="AB435" s="104">
        <f t="shared" si="1253"/>
        <v>16.229196917234447</v>
      </c>
      <c r="AC435" s="104"/>
    </row>
    <row r="436" spans="1:29" s="8" customFormat="1" ht="33.75" customHeight="1">
      <c r="A436" s="27" t="s">
        <v>83</v>
      </c>
      <c r="B436" s="21" t="s">
        <v>55</v>
      </c>
      <c r="C436" s="21" t="s">
        <v>58</v>
      </c>
      <c r="D436" s="21" t="s">
        <v>602</v>
      </c>
      <c r="E436" s="30" t="s">
        <v>84</v>
      </c>
      <c r="F436" s="34">
        <f t="shared" si="1340"/>
        <v>8953</v>
      </c>
      <c r="G436" s="34">
        <f t="shared" si="1340"/>
        <v>0</v>
      </c>
      <c r="H436" s="67">
        <f>H437</f>
        <v>0</v>
      </c>
      <c r="I436" s="67">
        <f t="shared" si="1341"/>
        <v>0</v>
      </c>
      <c r="J436" s="67">
        <f t="shared" si="1341"/>
        <v>0</v>
      </c>
      <c r="K436" s="67">
        <f t="shared" si="1341"/>
        <v>0</v>
      </c>
      <c r="L436" s="22">
        <f t="shared" si="1341"/>
        <v>8953</v>
      </c>
      <c r="M436" s="22">
        <f t="shared" si="1341"/>
        <v>0</v>
      </c>
      <c r="N436" s="22">
        <f>N437</f>
        <v>0</v>
      </c>
      <c r="O436" s="22">
        <f t="shared" si="1342"/>
        <v>0</v>
      </c>
      <c r="P436" s="22">
        <f t="shared" si="1343"/>
        <v>0</v>
      </c>
      <c r="Q436" s="22">
        <f t="shared" si="1344"/>
        <v>0</v>
      </c>
      <c r="R436" s="22">
        <f t="shared" si="1345"/>
        <v>8953</v>
      </c>
      <c r="S436" s="22">
        <f t="shared" si="1346"/>
        <v>0</v>
      </c>
      <c r="T436" s="22">
        <f>T437</f>
        <v>0</v>
      </c>
      <c r="U436" s="22">
        <f t="shared" si="1347"/>
        <v>0</v>
      </c>
      <c r="V436" s="22">
        <f t="shared" si="1347"/>
        <v>0</v>
      </c>
      <c r="W436" s="22">
        <f t="shared" si="1347"/>
        <v>0</v>
      </c>
      <c r="X436" s="22">
        <f t="shared" si="1347"/>
        <v>8953</v>
      </c>
      <c r="Y436" s="22">
        <f t="shared" si="1347"/>
        <v>0</v>
      </c>
      <c r="Z436" s="22">
        <f t="shared" si="1347"/>
        <v>1453</v>
      </c>
      <c r="AA436" s="22">
        <f t="shared" si="1347"/>
        <v>0</v>
      </c>
      <c r="AB436" s="104">
        <f t="shared" si="1253"/>
        <v>16.229196917234447</v>
      </c>
      <c r="AC436" s="104"/>
    </row>
    <row r="437" spans="1:29" s="8" customFormat="1" ht="18.75">
      <c r="A437" s="27" t="s">
        <v>175</v>
      </c>
      <c r="B437" s="21" t="s">
        <v>55</v>
      </c>
      <c r="C437" s="21" t="s">
        <v>58</v>
      </c>
      <c r="D437" s="21" t="s">
        <v>602</v>
      </c>
      <c r="E437" s="30" t="s">
        <v>174</v>
      </c>
      <c r="F437" s="22">
        <f>8690+263</f>
        <v>8953</v>
      </c>
      <c r="G437" s="22"/>
      <c r="H437" s="67"/>
      <c r="I437" s="67"/>
      <c r="J437" s="67"/>
      <c r="K437" s="67"/>
      <c r="L437" s="22">
        <f>F437+H437+I437+J437+K437</f>
        <v>8953</v>
      </c>
      <c r="M437" s="22">
        <f>G437+K437</f>
        <v>0</v>
      </c>
      <c r="N437" s="22"/>
      <c r="O437" s="22"/>
      <c r="P437" s="22"/>
      <c r="Q437" s="22"/>
      <c r="R437" s="22">
        <f>L437+N437+O437+P437+Q437</f>
        <v>8953</v>
      </c>
      <c r="S437" s="22">
        <f>M437+Q437</f>
        <v>0</v>
      </c>
      <c r="T437" s="22"/>
      <c r="U437" s="22"/>
      <c r="V437" s="22"/>
      <c r="W437" s="22"/>
      <c r="X437" s="22">
        <f>R437+T437+U437+V437+W437</f>
        <v>8953</v>
      </c>
      <c r="Y437" s="22">
        <f>S437+W437</f>
        <v>0</v>
      </c>
      <c r="Z437" s="22">
        <v>1453</v>
      </c>
      <c r="AA437" s="82"/>
      <c r="AB437" s="104">
        <f t="shared" si="1253"/>
        <v>16.229196917234447</v>
      </c>
      <c r="AC437" s="104"/>
    </row>
    <row r="438" spans="1:29" s="8" customFormat="1" ht="21.75" customHeight="1">
      <c r="A438" s="27" t="s">
        <v>78</v>
      </c>
      <c r="B438" s="21" t="s">
        <v>55</v>
      </c>
      <c r="C438" s="21" t="s">
        <v>58</v>
      </c>
      <c r="D438" s="21" t="s">
        <v>245</v>
      </c>
      <c r="E438" s="21"/>
      <c r="F438" s="34">
        <f t="shared" ref="F438:G438" si="1348">F439+F442</f>
        <v>5971</v>
      </c>
      <c r="G438" s="34">
        <f t="shared" si="1348"/>
        <v>0</v>
      </c>
      <c r="H438" s="67">
        <f>H439+H442</f>
        <v>0</v>
      </c>
      <c r="I438" s="67">
        <f t="shared" ref="I438:M438" si="1349">I439+I442</f>
        <v>0</v>
      </c>
      <c r="J438" s="67">
        <f t="shared" si="1349"/>
        <v>0</v>
      </c>
      <c r="K438" s="67">
        <f t="shared" si="1349"/>
        <v>0</v>
      </c>
      <c r="L438" s="22">
        <f t="shared" si="1349"/>
        <v>5971</v>
      </c>
      <c r="M438" s="22">
        <f t="shared" si="1349"/>
        <v>0</v>
      </c>
      <c r="N438" s="22">
        <f>N439+N442</f>
        <v>0</v>
      </c>
      <c r="O438" s="22">
        <f t="shared" ref="O438" si="1350">O439+O442</f>
        <v>-225</v>
      </c>
      <c r="P438" s="22">
        <f t="shared" ref="P438" si="1351">P439+P442</f>
        <v>0</v>
      </c>
      <c r="Q438" s="22">
        <f t="shared" ref="Q438" si="1352">Q439+Q442</f>
        <v>0</v>
      </c>
      <c r="R438" s="22">
        <f t="shared" ref="R438" si="1353">R439+R442</f>
        <v>5746</v>
      </c>
      <c r="S438" s="22">
        <f t="shared" ref="S438" si="1354">S439+S442</f>
        <v>0</v>
      </c>
      <c r="T438" s="22">
        <f>T439+T442</f>
        <v>0</v>
      </c>
      <c r="U438" s="22">
        <f t="shared" ref="U438:X438" si="1355">U439+U442</f>
        <v>0</v>
      </c>
      <c r="V438" s="22">
        <f t="shared" si="1355"/>
        <v>0</v>
      </c>
      <c r="W438" s="22">
        <f t="shared" si="1355"/>
        <v>0</v>
      </c>
      <c r="X438" s="22">
        <f t="shared" si="1355"/>
        <v>5746</v>
      </c>
      <c r="Y438" s="22">
        <f t="shared" ref="Y438:AA438" si="1356">Y439+Y442</f>
        <v>0</v>
      </c>
      <c r="Z438" s="22">
        <f t="shared" si="1356"/>
        <v>1</v>
      </c>
      <c r="AA438" s="22">
        <f t="shared" si="1356"/>
        <v>0</v>
      </c>
      <c r="AB438" s="104">
        <f t="shared" si="1253"/>
        <v>1.7403411068569442E-2</v>
      </c>
      <c r="AC438" s="104"/>
    </row>
    <row r="439" spans="1:29" s="8" customFormat="1" ht="16.5">
      <c r="A439" s="27" t="s">
        <v>79</v>
      </c>
      <c r="B439" s="21" t="s">
        <v>55</v>
      </c>
      <c r="C439" s="21" t="s">
        <v>58</v>
      </c>
      <c r="D439" s="21" t="s">
        <v>458</v>
      </c>
      <c r="E439" s="21"/>
      <c r="F439" s="34">
        <f t="shared" ref="F439:G440" si="1357">F440</f>
        <v>5968</v>
      </c>
      <c r="G439" s="34">
        <f t="shared" si="1357"/>
        <v>0</v>
      </c>
      <c r="H439" s="67">
        <f>H440</f>
        <v>0</v>
      </c>
      <c r="I439" s="67">
        <f t="shared" ref="I439:M440" si="1358">I440</f>
        <v>0</v>
      </c>
      <c r="J439" s="67">
        <f t="shared" si="1358"/>
        <v>0</v>
      </c>
      <c r="K439" s="67">
        <f t="shared" si="1358"/>
        <v>0</v>
      </c>
      <c r="L439" s="22">
        <f t="shared" si="1358"/>
        <v>5968</v>
      </c>
      <c r="M439" s="22">
        <f t="shared" si="1358"/>
        <v>0</v>
      </c>
      <c r="N439" s="22">
        <f>N440</f>
        <v>0</v>
      </c>
      <c r="O439" s="22">
        <f t="shared" ref="O439:O440" si="1359">O440</f>
        <v>-225</v>
      </c>
      <c r="P439" s="22">
        <f t="shared" ref="P439:P440" si="1360">P440</f>
        <v>0</v>
      </c>
      <c r="Q439" s="22">
        <f t="shared" ref="Q439:Q440" si="1361">Q440</f>
        <v>0</v>
      </c>
      <c r="R439" s="22">
        <f t="shared" ref="R439:R440" si="1362">R440</f>
        <v>5743</v>
      </c>
      <c r="S439" s="22">
        <f t="shared" ref="S439:S440" si="1363">S440</f>
        <v>0</v>
      </c>
      <c r="T439" s="22">
        <f>T440</f>
        <v>0</v>
      </c>
      <c r="U439" s="22">
        <f t="shared" ref="U439:AA440" si="1364">U440</f>
        <v>0</v>
      </c>
      <c r="V439" s="22">
        <f t="shared" si="1364"/>
        <v>0</v>
      </c>
      <c r="W439" s="22">
        <f t="shared" si="1364"/>
        <v>0</v>
      </c>
      <c r="X439" s="22">
        <f t="shared" si="1364"/>
        <v>5743</v>
      </c>
      <c r="Y439" s="22">
        <f t="shared" si="1364"/>
        <v>0</v>
      </c>
      <c r="Z439" s="22">
        <f t="shared" si="1364"/>
        <v>0</v>
      </c>
      <c r="AA439" s="22">
        <f t="shared" si="1364"/>
        <v>0</v>
      </c>
      <c r="AB439" s="104">
        <f t="shared" si="1253"/>
        <v>0</v>
      </c>
      <c r="AC439" s="104"/>
    </row>
    <row r="440" spans="1:29" s="8" customFormat="1" ht="33">
      <c r="A440" s="27" t="s">
        <v>424</v>
      </c>
      <c r="B440" s="21" t="s">
        <v>55</v>
      </c>
      <c r="C440" s="21" t="s">
        <v>58</v>
      </c>
      <c r="D440" s="21" t="s">
        <v>458</v>
      </c>
      <c r="E440" s="21" t="s">
        <v>80</v>
      </c>
      <c r="F440" s="34">
        <f t="shared" si="1357"/>
        <v>5968</v>
      </c>
      <c r="G440" s="34">
        <f t="shared" si="1357"/>
        <v>0</v>
      </c>
      <c r="H440" s="67">
        <f>H441</f>
        <v>0</v>
      </c>
      <c r="I440" s="67">
        <f t="shared" si="1358"/>
        <v>0</v>
      </c>
      <c r="J440" s="67">
        <f t="shared" si="1358"/>
        <v>0</v>
      </c>
      <c r="K440" s="67">
        <f t="shared" si="1358"/>
        <v>0</v>
      </c>
      <c r="L440" s="22">
        <f t="shared" si="1358"/>
        <v>5968</v>
      </c>
      <c r="M440" s="22">
        <f t="shared" si="1358"/>
        <v>0</v>
      </c>
      <c r="N440" s="22">
        <f>N441</f>
        <v>0</v>
      </c>
      <c r="O440" s="22">
        <f t="shared" si="1359"/>
        <v>-225</v>
      </c>
      <c r="P440" s="22">
        <f t="shared" si="1360"/>
        <v>0</v>
      </c>
      <c r="Q440" s="22">
        <f t="shared" si="1361"/>
        <v>0</v>
      </c>
      <c r="R440" s="22">
        <f t="shared" si="1362"/>
        <v>5743</v>
      </c>
      <c r="S440" s="22">
        <f t="shared" si="1363"/>
        <v>0</v>
      </c>
      <c r="T440" s="22">
        <f>T441</f>
        <v>0</v>
      </c>
      <c r="U440" s="22">
        <f t="shared" si="1364"/>
        <v>0</v>
      </c>
      <c r="V440" s="22">
        <f t="shared" si="1364"/>
        <v>0</v>
      </c>
      <c r="W440" s="22">
        <f t="shared" si="1364"/>
        <v>0</v>
      </c>
      <c r="X440" s="22">
        <f t="shared" si="1364"/>
        <v>5743</v>
      </c>
      <c r="Y440" s="22">
        <f t="shared" si="1364"/>
        <v>0</v>
      </c>
      <c r="Z440" s="22">
        <f t="shared" si="1364"/>
        <v>0</v>
      </c>
      <c r="AA440" s="22">
        <f t="shared" si="1364"/>
        <v>0</v>
      </c>
      <c r="AB440" s="104">
        <f t="shared" si="1253"/>
        <v>0</v>
      </c>
      <c r="AC440" s="104"/>
    </row>
    <row r="441" spans="1:29" s="8" customFormat="1" ht="36.75" customHeight="1">
      <c r="A441" s="27" t="s">
        <v>167</v>
      </c>
      <c r="B441" s="21" t="s">
        <v>55</v>
      </c>
      <c r="C441" s="21" t="s">
        <v>58</v>
      </c>
      <c r="D441" s="21" t="s">
        <v>458</v>
      </c>
      <c r="E441" s="21" t="s">
        <v>166</v>
      </c>
      <c r="F441" s="22">
        <f>4668+1300</f>
        <v>5968</v>
      </c>
      <c r="G441" s="22"/>
      <c r="H441" s="67"/>
      <c r="I441" s="67"/>
      <c r="J441" s="67"/>
      <c r="K441" s="67"/>
      <c r="L441" s="22">
        <f>F441+H441+I441+J441+K441</f>
        <v>5968</v>
      </c>
      <c r="M441" s="22">
        <f>G441+K441</f>
        <v>0</v>
      </c>
      <c r="N441" s="22"/>
      <c r="O441" s="22">
        <v>-225</v>
      </c>
      <c r="P441" s="22"/>
      <c r="Q441" s="22"/>
      <c r="R441" s="22">
        <f>L441+N441+O441+P441+Q441</f>
        <v>5743</v>
      </c>
      <c r="S441" s="22">
        <f>M441+Q441</f>
        <v>0</v>
      </c>
      <c r="T441" s="22"/>
      <c r="U441" s="22"/>
      <c r="V441" s="22"/>
      <c r="W441" s="22"/>
      <c r="X441" s="22">
        <f>R441+T441+U441+V441+W441</f>
        <v>5743</v>
      </c>
      <c r="Y441" s="22">
        <f>S441+W441</f>
        <v>0</v>
      </c>
      <c r="Z441" s="82"/>
      <c r="AA441" s="82"/>
      <c r="AB441" s="104">
        <f t="shared" si="1253"/>
        <v>0</v>
      </c>
      <c r="AC441" s="104"/>
    </row>
    <row r="442" spans="1:29" s="8" customFormat="1" ht="33">
      <c r="A442" s="27" t="s">
        <v>603</v>
      </c>
      <c r="B442" s="21" t="s">
        <v>55</v>
      </c>
      <c r="C442" s="21" t="s">
        <v>58</v>
      </c>
      <c r="D442" s="21" t="s">
        <v>604</v>
      </c>
      <c r="E442" s="21"/>
      <c r="F442" s="22">
        <f t="shared" ref="F442:G443" si="1365">F443</f>
        <v>3</v>
      </c>
      <c r="G442" s="22">
        <f t="shared" si="1365"/>
        <v>0</v>
      </c>
      <c r="H442" s="67">
        <f>H443</f>
        <v>0</v>
      </c>
      <c r="I442" s="67">
        <f t="shared" ref="I442:M443" si="1366">I443</f>
        <v>0</v>
      </c>
      <c r="J442" s="67">
        <f t="shared" si="1366"/>
        <v>0</v>
      </c>
      <c r="K442" s="67">
        <f t="shared" si="1366"/>
        <v>0</v>
      </c>
      <c r="L442" s="22">
        <f t="shared" si="1366"/>
        <v>3</v>
      </c>
      <c r="M442" s="22">
        <f t="shared" si="1366"/>
        <v>0</v>
      </c>
      <c r="N442" s="22">
        <f>N443</f>
        <v>0</v>
      </c>
      <c r="O442" s="22">
        <f t="shared" ref="O442:O443" si="1367">O443</f>
        <v>0</v>
      </c>
      <c r="P442" s="22">
        <f t="shared" ref="P442:P443" si="1368">P443</f>
        <v>0</v>
      </c>
      <c r="Q442" s="22">
        <f t="shared" ref="Q442:Q443" si="1369">Q443</f>
        <v>0</v>
      </c>
      <c r="R442" s="22">
        <f t="shared" ref="R442:R443" si="1370">R443</f>
        <v>3</v>
      </c>
      <c r="S442" s="22">
        <f t="shared" ref="S442:S443" si="1371">S443</f>
        <v>0</v>
      </c>
      <c r="T442" s="22">
        <f>T443</f>
        <v>0</v>
      </c>
      <c r="U442" s="22">
        <f t="shared" ref="U442:AA443" si="1372">U443</f>
        <v>0</v>
      </c>
      <c r="V442" s="22">
        <f t="shared" si="1372"/>
        <v>0</v>
      </c>
      <c r="W442" s="22">
        <f t="shared" si="1372"/>
        <v>0</v>
      </c>
      <c r="X442" s="22">
        <f t="shared" si="1372"/>
        <v>3</v>
      </c>
      <c r="Y442" s="22">
        <f t="shared" si="1372"/>
        <v>0</v>
      </c>
      <c r="Z442" s="22">
        <f t="shared" si="1372"/>
        <v>1</v>
      </c>
      <c r="AA442" s="22">
        <f t="shared" si="1372"/>
        <v>0</v>
      </c>
      <c r="AB442" s="104">
        <f t="shared" si="1253"/>
        <v>33.333333333333329</v>
      </c>
      <c r="AC442" s="104"/>
    </row>
    <row r="443" spans="1:29" s="8" customFormat="1" ht="35.25" customHeight="1">
      <c r="A443" s="27" t="s">
        <v>83</v>
      </c>
      <c r="B443" s="21" t="s">
        <v>55</v>
      </c>
      <c r="C443" s="21" t="s">
        <v>58</v>
      </c>
      <c r="D443" s="21" t="s">
        <v>604</v>
      </c>
      <c r="E443" s="21" t="s">
        <v>84</v>
      </c>
      <c r="F443" s="22">
        <f t="shared" si="1365"/>
        <v>3</v>
      </c>
      <c r="G443" s="22">
        <f t="shared" si="1365"/>
        <v>0</v>
      </c>
      <c r="H443" s="67">
        <f>H444</f>
        <v>0</v>
      </c>
      <c r="I443" s="67">
        <f t="shared" si="1366"/>
        <v>0</v>
      </c>
      <c r="J443" s="67">
        <f t="shared" si="1366"/>
        <v>0</v>
      </c>
      <c r="K443" s="67">
        <f t="shared" si="1366"/>
        <v>0</v>
      </c>
      <c r="L443" s="22">
        <f t="shared" si="1366"/>
        <v>3</v>
      </c>
      <c r="M443" s="22">
        <f t="shared" si="1366"/>
        <v>0</v>
      </c>
      <c r="N443" s="22">
        <f>N444</f>
        <v>0</v>
      </c>
      <c r="O443" s="22">
        <f t="shared" si="1367"/>
        <v>0</v>
      </c>
      <c r="P443" s="22">
        <f t="shared" si="1368"/>
        <v>0</v>
      </c>
      <c r="Q443" s="22">
        <f t="shared" si="1369"/>
        <v>0</v>
      </c>
      <c r="R443" s="22">
        <f t="shared" si="1370"/>
        <v>3</v>
      </c>
      <c r="S443" s="22">
        <f t="shared" si="1371"/>
        <v>0</v>
      </c>
      <c r="T443" s="22">
        <f>T444</f>
        <v>0</v>
      </c>
      <c r="U443" s="22">
        <f t="shared" si="1372"/>
        <v>0</v>
      </c>
      <c r="V443" s="22">
        <f t="shared" si="1372"/>
        <v>0</v>
      </c>
      <c r="W443" s="22">
        <f t="shared" si="1372"/>
        <v>0</v>
      </c>
      <c r="X443" s="22">
        <f t="shared" si="1372"/>
        <v>3</v>
      </c>
      <c r="Y443" s="22">
        <f t="shared" si="1372"/>
        <v>0</v>
      </c>
      <c r="Z443" s="22">
        <f t="shared" si="1372"/>
        <v>1</v>
      </c>
      <c r="AA443" s="22">
        <f t="shared" si="1372"/>
        <v>0</v>
      </c>
      <c r="AB443" s="104">
        <f t="shared" si="1253"/>
        <v>33.333333333333329</v>
      </c>
      <c r="AC443" s="104"/>
    </row>
    <row r="444" spans="1:29" s="8" customFormat="1" ht="16.5">
      <c r="A444" s="27" t="s">
        <v>175</v>
      </c>
      <c r="B444" s="21" t="s">
        <v>55</v>
      </c>
      <c r="C444" s="21" t="s">
        <v>58</v>
      </c>
      <c r="D444" s="21" t="s">
        <v>604</v>
      </c>
      <c r="E444" s="21" t="s">
        <v>174</v>
      </c>
      <c r="F444" s="22">
        <v>3</v>
      </c>
      <c r="G444" s="22"/>
      <c r="H444" s="67"/>
      <c r="I444" s="67"/>
      <c r="J444" s="67"/>
      <c r="K444" s="67"/>
      <c r="L444" s="22">
        <f>F444+H444+I444+J444+K444</f>
        <v>3</v>
      </c>
      <c r="M444" s="22">
        <f>G444+K444</f>
        <v>0</v>
      </c>
      <c r="N444" s="22"/>
      <c r="O444" s="22"/>
      <c r="P444" s="22"/>
      <c r="Q444" s="22"/>
      <c r="R444" s="22">
        <f>L444+N444+O444+P444+Q444</f>
        <v>3</v>
      </c>
      <c r="S444" s="22">
        <f>M444+Q444</f>
        <v>0</v>
      </c>
      <c r="T444" s="22"/>
      <c r="U444" s="22"/>
      <c r="V444" s="22"/>
      <c r="W444" s="22"/>
      <c r="X444" s="22">
        <f>R444+T444+U444+V444+W444</f>
        <v>3</v>
      </c>
      <c r="Y444" s="22">
        <f>S444+W444</f>
        <v>0</v>
      </c>
      <c r="Z444" s="22">
        <v>1</v>
      </c>
      <c r="AA444" s="82"/>
      <c r="AB444" s="104">
        <f t="shared" si="1253"/>
        <v>33.333333333333329</v>
      </c>
      <c r="AC444" s="104"/>
    </row>
    <row r="445" spans="1:29" s="8" customFormat="1" ht="68.25" customHeight="1">
      <c r="A445" s="27" t="s">
        <v>501</v>
      </c>
      <c r="B445" s="21" t="s">
        <v>55</v>
      </c>
      <c r="C445" s="21" t="s">
        <v>58</v>
      </c>
      <c r="D445" s="26" t="s">
        <v>237</v>
      </c>
      <c r="E445" s="21"/>
      <c r="F445" s="34">
        <f>F446+F450</f>
        <v>40697</v>
      </c>
      <c r="G445" s="34">
        <f>G446+G450</f>
        <v>0</v>
      </c>
      <c r="H445" s="67">
        <f>H446+H450</f>
        <v>0</v>
      </c>
      <c r="I445" s="67">
        <f t="shared" ref="I445:M445" si="1373">I446+I450</f>
        <v>0</v>
      </c>
      <c r="J445" s="67">
        <f t="shared" si="1373"/>
        <v>0</v>
      </c>
      <c r="K445" s="67">
        <f t="shared" si="1373"/>
        <v>0</v>
      </c>
      <c r="L445" s="22">
        <f t="shared" si="1373"/>
        <v>40697</v>
      </c>
      <c r="M445" s="22">
        <f t="shared" si="1373"/>
        <v>0</v>
      </c>
      <c r="N445" s="22">
        <f>N446+N450</f>
        <v>0</v>
      </c>
      <c r="O445" s="22">
        <f t="shared" ref="O445" si="1374">O446+O450</f>
        <v>0</v>
      </c>
      <c r="P445" s="22">
        <f t="shared" ref="P445" si="1375">P446+P450</f>
        <v>0</v>
      </c>
      <c r="Q445" s="22">
        <f t="shared" ref="Q445" si="1376">Q446+Q450</f>
        <v>0</v>
      </c>
      <c r="R445" s="22">
        <f t="shared" ref="R445" si="1377">R446+R450</f>
        <v>40697</v>
      </c>
      <c r="S445" s="22">
        <f t="shared" ref="S445" si="1378">S446+S450</f>
        <v>0</v>
      </c>
      <c r="T445" s="22">
        <f>T446+T450</f>
        <v>0</v>
      </c>
      <c r="U445" s="22">
        <f t="shared" ref="U445:X445" si="1379">U446+U450</f>
        <v>0</v>
      </c>
      <c r="V445" s="22">
        <f t="shared" si="1379"/>
        <v>0</v>
      </c>
      <c r="W445" s="22">
        <f t="shared" si="1379"/>
        <v>0</v>
      </c>
      <c r="X445" s="22">
        <f t="shared" si="1379"/>
        <v>40697</v>
      </c>
      <c r="Y445" s="22">
        <f t="shared" ref="Y445:AA445" si="1380">Y446+Y450</f>
        <v>0</v>
      </c>
      <c r="Z445" s="22">
        <f t="shared" si="1380"/>
        <v>4949</v>
      </c>
      <c r="AA445" s="22">
        <f t="shared" si="1380"/>
        <v>0</v>
      </c>
      <c r="AB445" s="104">
        <f t="shared" si="1253"/>
        <v>12.160601518539451</v>
      </c>
      <c r="AC445" s="104"/>
    </row>
    <row r="446" spans="1:29" s="8" customFormat="1" ht="34.5" customHeight="1">
      <c r="A446" s="48" t="s">
        <v>212</v>
      </c>
      <c r="B446" s="21" t="s">
        <v>55</v>
      </c>
      <c r="C446" s="21" t="s">
        <v>58</v>
      </c>
      <c r="D446" s="26" t="s">
        <v>238</v>
      </c>
      <c r="E446" s="21"/>
      <c r="F446" s="34">
        <f t="shared" ref="F446:G448" si="1381">F447</f>
        <v>22739</v>
      </c>
      <c r="G446" s="34">
        <f t="shared" si="1381"/>
        <v>0</v>
      </c>
      <c r="H446" s="67">
        <f>H447</f>
        <v>0</v>
      </c>
      <c r="I446" s="67">
        <f t="shared" ref="I446:M448" si="1382">I447</f>
        <v>0</v>
      </c>
      <c r="J446" s="67">
        <f t="shared" si="1382"/>
        <v>0</v>
      </c>
      <c r="K446" s="67">
        <f t="shared" si="1382"/>
        <v>0</v>
      </c>
      <c r="L446" s="22">
        <f t="shared" si="1382"/>
        <v>22739</v>
      </c>
      <c r="M446" s="22">
        <f t="shared" si="1382"/>
        <v>0</v>
      </c>
      <c r="N446" s="22">
        <f>N447</f>
        <v>0</v>
      </c>
      <c r="O446" s="22">
        <f t="shared" ref="O446:O448" si="1383">O447</f>
        <v>0</v>
      </c>
      <c r="P446" s="22">
        <f t="shared" ref="P446:P448" si="1384">P447</f>
        <v>0</v>
      </c>
      <c r="Q446" s="22">
        <f t="shared" ref="Q446:Q448" si="1385">Q447</f>
        <v>0</v>
      </c>
      <c r="R446" s="22">
        <f t="shared" ref="R446:R448" si="1386">R447</f>
        <v>22739</v>
      </c>
      <c r="S446" s="22">
        <f t="shared" ref="S446:S448" si="1387">S447</f>
        <v>0</v>
      </c>
      <c r="T446" s="22">
        <f>T447</f>
        <v>0</v>
      </c>
      <c r="U446" s="22">
        <f t="shared" ref="U446:AA448" si="1388">U447</f>
        <v>0</v>
      </c>
      <c r="V446" s="22">
        <f t="shared" si="1388"/>
        <v>0</v>
      </c>
      <c r="W446" s="22">
        <f t="shared" si="1388"/>
        <v>0</v>
      </c>
      <c r="X446" s="22">
        <f t="shared" si="1388"/>
        <v>22739</v>
      </c>
      <c r="Y446" s="22">
        <f t="shared" si="1388"/>
        <v>0</v>
      </c>
      <c r="Z446" s="22">
        <f t="shared" si="1388"/>
        <v>4184</v>
      </c>
      <c r="AA446" s="22">
        <f t="shared" si="1388"/>
        <v>0</v>
      </c>
      <c r="AB446" s="104">
        <f t="shared" si="1253"/>
        <v>18.400105545538501</v>
      </c>
      <c r="AC446" s="104"/>
    </row>
    <row r="447" spans="1:29" s="8" customFormat="1" ht="34.5" customHeight="1">
      <c r="A447" s="27" t="s">
        <v>189</v>
      </c>
      <c r="B447" s="21" t="s">
        <v>55</v>
      </c>
      <c r="C447" s="21" t="s">
        <v>58</v>
      </c>
      <c r="D447" s="26" t="s">
        <v>239</v>
      </c>
      <c r="E447" s="21"/>
      <c r="F447" s="34">
        <f t="shared" si="1381"/>
        <v>22739</v>
      </c>
      <c r="G447" s="34">
        <f t="shared" si="1381"/>
        <v>0</v>
      </c>
      <c r="H447" s="67">
        <f>H448</f>
        <v>0</v>
      </c>
      <c r="I447" s="67">
        <f t="shared" si="1382"/>
        <v>0</v>
      </c>
      <c r="J447" s="67">
        <f t="shared" si="1382"/>
        <v>0</v>
      </c>
      <c r="K447" s="67">
        <f t="shared" si="1382"/>
        <v>0</v>
      </c>
      <c r="L447" s="22">
        <f t="shared" si="1382"/>
        <v>22739</v>
      </c>
      <c r="M447" s="22">
        <f t="shared" si="1382"/>
        <v>0</v>
      </c>
      <c r="N447" s="22">
        <f>N448</f>
        <v>0</v>
      </c>
      <c r="O447" s="22">
        <f t="shared" si="1383"/>
        <v>0</v>
      </c>
      <c r="P447" s="22">
        <f t="shared" si="1384"/>
        <v>0</v>
      </c>
      <c r="Q447" s="22">
        <f t="shared" si="1385"/>
        <v>0</v>
      </c>
      <c r="R447" s="22">
        <f t="shared" si="1386"/>
        <v>22739</v>
      </c>
      <c r="S447" s="22">
        <f t="shared" si="1387"/>
        <v>0</v>
      </c>
      <c r="T447" s="22">
        <f>T448</f>
        <v>0</v>
      </c>
      <c r="U447" s="22">
        <f t="shared" si="1388"/>
        <v>0</v>
      </c>
      <c r="V447" s="22">
        <f t="shared" si="1388"/>
        <v>0</v>
      </c>
      <c r="W447" s="22">
        <f t="shared" si="1388"/>
        <v>0</v>
      </c>
      <c r="X447" s="22">
        <f t="shared" si="1388"/>
        <v>22739</v>
      </c>
      <c r="Y447" s="22">
        <f t="shared" si="1388"/>
        <v>0</v>
      </c>
      <c r="Z447" s="22">
        <f t="shared" si="1388"/>
        <v>4184</v>
      </c>
      <c r="AA447" s="22">
        <f t="shared" si="1388"/>
        <v>0</v>
      </c>
      <c r="AB447" s="104">
        <f t="shared" si="1253"/>
        <v>18.400105545538501</v>
      </c>
      <c r="AC447" s="104"/>
    </row>
    <row r="448" spans="1:29" s="8" customFormat="1" ht="38.25" customHeight="1">
      <c r="A448" s="27" t="s">
        <v>83</v>
      </c>
      <c r="B448" s="21" t="s">
        <v>55</v>
      </c>
      <c r="C448" s="21" t="s">
        <v>58</v>
      </c>
      <c r="D448" s="26" t="s">
        <v>239</v>
      </c>
      <c r="E448" s="21" t="s">
        <v>84</v>
      </c>
      <c r="F448" s="34">
        <f t="shared" si="1381"/>
        <v>22739</v>
      </c>
      <c r="G448" s="34">
        <f t="shared" si="1381"/>
        <v>0</v>
      </c>
      <c r="H448" s="67">
        <f>H449</f>
        <v>0</v>
      </c>
      <c r="I448" s="67">
        <f t="shared" si="1382"/>
        <v>0</v>
      </c>
      <c r="J448" s="67">
        <f t="shared" si="1382"/>
        <v>0</v>
      </c>
      <c r="K448" s="67">
        <f t="shared" si="1382"/>
        <v>0</v>
      </c>
      <c r="L448" s="22">
        <f t="shared" si="1382"/>
        <v>22739</v>
      </c>
      <c r="M448" s="22">
        <f t="shared" si="1382"/>
        <v>0</v>
      </c>
      <c r="N448" s="22">
        <f>N449</f>
        <v>0</v>
      </c>
      <c r="O448" s="22">
        <f t="shared" si="1383"/>
        <v>0</v>
      </c>
      <c r="P448" s="22">
        <f t="shared" si="1384"/>
        <v>0</v>
      </c>
      <c r="Q448" s="22">
        <f t="shared" si="1385"/>
        <v>0</v>
      </c>
      <c r="R448" s="22">
        <f t="shared" si="1386"/>
        <v>22739</v>
      </c>
      <c r="S448" s="22">
        <f t="shared" si="1387"/>
        <v>0</v>
      </c>
      <c r="T448" s="22">
        <f>T449</f>
        <v>0</v>
      </c>
      <c r="U448" s="22">
        <f t="shared" si="1388"/>
        <v>0</v>
      </c>
      <c r="V448" s="22">
        <f t="shared" si="1388"/>
        <v>0</v>
      </c>
      <c r="W448" s="22">
        <f t="shared" si="1388"/>
        <v>0</v>
      </c>
      <c r="X448" s="22">
        <f t="shared" si="1388"/>
        <v>22739</v>
      </c>
      <c r="Y448" s="22">
        <f t="shared" si="1388"/>
        <v>0</v>
      </c>
      <c r="Z448" s="22">
        <f t="shared" si="1388"/>
        <v>4184</v>
      </c>
      <c r="AA448" s="22">
        <f t="shared" si="1388"/>
        <v>0</v>
      </c>
      <c r="AB448" s="104">
        <f t="shared" si="1253"/>
        <v>18.400105545538501</v>
      </c>
      <c r="AC448" s="104"/>
    </row>
    <row r="449" spans="1:29" s="8" customFormat="1" ht="16.5">
      <c r="A449" s="27" t="s">
        <v>186</v>
      </c>
      <c r="B449" s="21" t="s">
        <v>55</v>
      </c>
      <c r="C449" s="21" t="s">
        <v>58</v>
      </c>
      <c r="D449" s="26" t="s">
        <v>239</v>
      </c>
      <c r="E449" s="21" t="s">
        <v>185</v>
      </c>
      <c r="F449" s="22">
        <f>22397+342</f>
        <v>22739</v>
      </c>
      <c r="G449" s="22"/>
      <c r="H449" s="67"/>
      <c r="I449" s="67"/>
      <c r="J449" s="67"/>
      <c r="K449" s="67"/>
      <c r="L449" s="22">
        <f>F449+H449+I449+J449+K449</f>
        <v>22739</v>
      </c>
      <c r="M449" s="22">
        <f>G449+K449</f>
        <v>0</v>
      </c>
      <c r="N449" s="22"/>
      <c r="O449" s="22"/>
      <c r="P449" s="22"/>
      <c r="Q449" s="22"/>
      <c r="R449" s="22">
        <f>L449+N449+O449+P449+Q449</f>
        <v>22739</v>
      </c>
      <c r="S449" s="22">
        <f>M449+Q449</f>
        <v>0</v>
      </c>
      <c r="T449" s="22"/>
      <c r="U449" s="22"/>
      <c r="V449" s="22"/>
      <c r="W449" s="22"/>
      <c r="X449" s="22">
        <f>R449+T449+U449+V449+W449</f>
        <v>22739</v>
      </c>
      <c r="Y449" s="22">
        <f>S449+W449</f>
        <v>0</v>
      </c>
      <c r="Z449" s="22">
        <v>4184</v>
      </c>
      <c r="AA449" s="82"/>
      <c r="AB449" s="104">
        <f t="shared" si="1253"/>
        <v>18.400105545538501</v>
      </c>
      <c r="AC449" s="104"/>
    </row>
    <row r="450" spans="1:29" s="8" customFormat="1" ht="24" customHeight="1">
      <c r="A450" s="27" t="s">
        <v>78</v>
      </c>
      <c r="B450" s="21" t="s">
        <v>55</v>
      </c>
      <c r="C450" s="21" t="s">
        <v>58</v>
      </c>
      <c r="D450" s="26" t="s">
        <v>474</v>
      </c>
      <c r="E450" s="21"/>
      <c r="F450" s="22">
        <f>F451</f>
        <v>17958</v>
      </c>
      <c r="G450" s="22">
        <f>G451</f>
        <v>0</v>
      </c>
      <c r="H450" s="67">
        <f>H451</f>
        <v>0</v>
      </c>
      <c r="I450" s="67">
        <f t="shared" ref="I450:M450" si="1389">I451</f>
        <v>0</v>
      </c>
      <c r="J450" s="67">
        <f t="shared" si="1389"/>
        <v>0</v>
      </c>
      <c r="K450" s="67">
        <f t="shared" si="1389"/>
        <v>0</v>
      </c>
      <c r="L450" s="22">
        <f t="shared" si="1389"/>
        <v>17958</v>
      </c>
      <c r="M450" s="22">
        <f t="shared" si="1389"/>
        <v>0</v>
      </c>
      <c r="N450" s="22">
        <f>N451</f>
        <v>0</v>
      </c>
      <c r="O450" s="22">
        <f t="shared" ref="O450" si="1390">O451</f>
        <v>0</v>
      </c>
      <c r="P450" s="22">
        <f t="shared" ref="P450" si="1391">P451</f>
        <v>0</v>
      </c>
      <c r="Q450" s="22">
        <f t="shared" ref="Q450" si="1392">Q451</f>
        <v>0</v>
      </c>
      <c r="R450" s="22">
        <f t="shared" ref="R450" si="1393">R451</f>
        <v>17958</v>
      </c>
      <c r="S450" s="22">
        <f t="shared" ref="S450" si="1394">S451</f>
        <v>0</v>
      </c>
      <c r="T450" s="22">
        <f>T451</f>
        <v>0</v>
      </c>
      <c r="U450" s="22">
        <f t="shared" ref="U450:AA450" si="1395">U451</f>
        <v>0</v>
      </c>
      <c r="V450" s="22">
        <f t="shared" si="1395"/>
        <v>0</v>
      </c>
      <c r="W450" s="22">
        <f t="shared" si="1395"/>
        <v>0</v>
      </c>
      <c r="X450" s="22">
        <f t="shared" si="1395"/>
        <v>17958</v>
      </c>
      <c r="Y450" s="22">
        <f t="shared" si="1395"/>
        <v>0</v>
      </c>
      <c r="Z450" s="22">
        <f t="shared" si="1395"/>
        <v>765</v>
      </c>
      <c r="AA450" s="22">
        <f t="shared" si="1395"/>
        <v>0</v>
      </c>
      <c r="AB450" s="104">
        <f t="shared" si="1253"/>
        <v>4.2599398596725697</v>
      </c>
      <c r="AC450" s="104"/>
    </row>
    <row r="451" spans="1:29" s="8" customFormat="1" ht="16.5">
      <c r="A451" s="27" t="s">
        <v>117</v>
      </c>
      <c r="B451" s="21" t="s">
        <v>55</v>
      </c>
      <c r="C451" s="21" t="s">
        <v>58</v>
      </c>
      <c r="D451" s="26" t="s">
        <v>473</v>
      </c>
      <c r="E451" s="21"/>
      <c r="F451" s="22">
        <f t="shared" ref="F451:G451" si="1396">F452+F454</f>
        <v>17958</v>
      </c>
      <c r="G451" s="22">
        <f t="shared" si="1396"/>
        <v>0</v>
      </c>
      <c r="H451" s="67">
        <f>H452+H454</f>
        <v>0</v>
      </c>
      <c r="I451" s="67">
        <f t="shared" ref="I451:M451" si="1397">I452+I454</f>
        <v>0</v>
      </c>
      <c r="J451" s="67">
        <f t="shared" si="1397"/>
        <v>0</v>
      </c>
      <c r="K451" s="67">
        <f t="shared" si="1397"/>
        <v>0</v>
      </c>
      <c r="L451" s="22">
        <f t="shared" si="1397"/>
        <v>17958</v>
      </c>
      <c r="M451" s="22">
        <f t="shared" si="1397"/>
        <v>0</v>
      </c>
      <c r="N451" s="22">
        <f>N452+N454</f>
        <v>0</v>
      </c>
      <c r="O451" s="22">
        <f t="shared" ref="O451" si="1398">O452+O454</f>
        <v>0</v>
      </c>
      <c r="P451" s="22">
        <f t="shared" ref="P451" si="1399">P452+P454</f>
        <v>0</v>
      </c>
      <c r="Q451" s="22">
        <f t="shared" ref="Q451" si="1400">Q452+Q454</f>
        <v>0</v>
      </c>
      <c r="R451" s="22">
        <f t="shared" ref="R451" si="1401">R452+R454</f>
        <v>17958</v>
      </c>
      <c r="S451" s="22">
        <f t="shared" ref="S451" si="1402">S452+S454</f>
        <v>0</v>
      </c>
      <c r="T451" s="22">
        <f>T452+T454</f>
        <v>0</v>
      </c>
      <c r="U451" s="22">
        <f t="shared" ref="U451:X451" si="1403">U452+U454</f>
        <v>0</v>
      </c>
      <c r="V451" s="22">
        <f t="shared" si="1403"/>
        <v>0</v>
      </c>
      <c r="W451" s="22">
        <f t="shared" si="1403"/>
        <v>0</v>
      </c>
      <c r="X451" s="22">
        <f t="shared" si="1403"/>
        <v>17958</v>
      </c>
      <c r="Y451" s="22">
        <f t="shared" ref="Y451:AA451" si="1404">Y452+Y454</f>
        <v>0</v>
      </c>
      <c r="Z451" s="22">
        <f t="shared" si="1404"/>
        <v>765</v>
      </c>
      <c r="AA451" s="22">
        <f t="shared" si="1404"/>
        <v>0</v>
      </c>
      <c r="AB451" s="104">
        <f t="shared" si="1253"/>
        <v>4.2599398596725697</v>
      </c>
      <c r="AC451" s="104"/>
    </row>
    <row r="452" spans="1:29" s="8" customFormat="1" ht="33.75" customHeight="1">
      <c r="A452" s="27" t="s">
        <v>83</v>
      </c>
      <c r="B452" s="21" t="s">
        <v>55</v>
      </c>
      <c r="C452" s="21" t="s">
        <v>58</v>
      </c>
      <c r="D452" s="26" t="s">
        <v>473</v>
      </c>
      <c r="E452" s="21" t="s">
        <v>84</v>
      </c>
      <c r="F452" s="22">
        <f t="shared" ref="F452:G452" si="1405">F453</f>
        <v>4759</v>
      </c>
      <c r="G452" s="22">
        <f t="shared" si="1405"/>
        <v>0</v>
      </c>
      <c r="H452" s="67">
        <f>H453</f>
        <v>0</v>
      </c>
      <c r="I452" s="67">
        <f t="shared" ref="I452:M452" si="1406">I453</f>
        <v>0</v>
      </c>
      <c r="J452" s="67">
        <f t="shared" si="1406"/>
        <v>0</v>
      </c>
      <c r="K452" s="67">
        <f t="shared" si="1406"/>
        <v>0</v>
      </c>
      <c r="L452" s="22">
        <f t="shared" si="1406"/>
        <v>4759</v>
      </c>
      <c r="M452" s="22">
        <f t="shared" si="1406"/>
        <v>0</v>
      </c>
      <c r="N452" s="22">
        <f>N453</f>
        <v>0</v>
      </c>
      <c r="O452" s="22">
        <f t="shared" ref="O452" si="1407">O453</f>
        <v>0</v>
      </c>
      <c r="P452" s="22">
        <f t="shared" ref="P452" si="1408">P453</f>
        <v>0</v>
      </c>
      <c r="Q452" s="22">
        <f t="shared" ref="Q452" si="1409">Q453</f>
        <v>0</v>
      </c>
      <c r="R452" s="22">
        <f t="shared" ref="R452" si="1410">R453</f>
        <v>4759</v>
      </c>
      <c r="S452" s="22">
        <f t="shared" ref="S452" si="1411">S453</f>
        <v>0</v>
      </c>
      <c r="T452" s="22">
        <f>T453</f>
        <v>0</v>
      </c>
      <c r="U452" s="22">
        <f t="shared" ref="U452:AA452" si="1412">U453</f>
        <v>0</v>
      </c>
      <c r="V452" s="22">
        <f t="shared" si="1412"/>
        <v>0</v>
      </c>
      <c r="W452" s="22">
        <f t="shared" si="1412"/>
        <v>0</v>
      </c>
      <c r="X452" s="22">
        <f t="shared" si="1412"/>
        <v>4759</v>
      </c>
      <c r="Y452" s="22">
        <f t="shared" si="1412"/>
        <v>0</v>
      </c>
      <c r="Z452" s="22">
        <f t="shared" si="1412"/>
        <v>765</v>
      </c>
      <c r="AA452" s="22">
        <f t="shared" si="1412"/>
        <v>0</v>
      </c>
      <c r="AB452" s="104">
        <f t="shared" si="1253"/>
        <v>16.074805631435176</v>
      </c>
      <c r="AC452" s="104"/>
    </row>
    <row r="453" spans="1:29" s="8" customFormat="1" ht="16.5">
      <c r="A453" s="27" t="s">
        <v>186</v>
      </c>
      <c r="B453" s="21" t="s">
        <v>55</v>
      </c>
      <c r="C453" s="21" t="s">
        <v>58</v>
      </c>
      <c r="D453" s="26" t="s">
        <v>473</v>
      </c>
      <c r="E453" s="21" t="s">
        <v>185</v>
      </c>
      <c r="F453" s="22">
        <f>4668+91</f>
        <v>4759</v>
      </c>
      <c r="G453" s="22"/>
      <c r="H453" s="67"/>
      <c r="I453" s="67"/>
      <c r="J453" s="67"/>
      <c r="K453" s="67"/>
      <c r="L453" s="22">
        <f>F453+H453+I453+J453+K453</f>
        <v>4759</v>
      </c>
      <c r="M453" s="22">
        <f>G453+K453</f>
        <v>0</v>
      </c>
      <c r="N453" s="22"/>
      <c r="O453" s="22"/>
      <c r="P453" s="22"/>
      <c r="Q453" s="22"/>
      <c r="R453" s="22">
        <f>L453+N453+O453+P453+Q453</f>
        <v>4759</v>
      </c>
      <c r="S453" s="22">
        <f>M453+Q453</f>
        <v>0</v>
      </c>
      <c r="T453" s="22"/>
      <c r="U453" s="22"/>
      <c r="V453" s="22"/>
      <c r="W453" s="22"/>
      <c r="X453" s="22">
        <f>R453+T453+U453+V453+W453</f>
        <v>4759</v>
      </c>
      <c r="Y453" s="22">
        <f>S453+W453</f>
        <v>0</v>
      </c>
      <c r="Z453" s="22">
        <v>765</v>
      </c>
      <c r="AA453" s="82"/>
      <c r="AB453" s="104">
        <f t="shared" si="1253"/>
        <v>16.074805631435176</v>
      </c>
      <c r="AC453" s="104"/>
    </row>
    <row r="454" spans="1:29" s="8" customFormat="1" ht="16.5">
      <c r="A454" s="27" t="s">
        <v>99</v>
      </c>
      <c r="B454" s="21" t="s">
        <v>55</v>
      </c>
      <c r="C454" s="21" t="s">
        <v>58</v>
      </c>
      <c r="D454" s="26" t="s">
        <v>473</v>
      </c>
      <c r="E454" s="21" t="s">
        <v>100</v>
      </c>
      <c r="F454" s="22">
        <f t="shared" ref="F454:G454" si="1413">F455</f>
        <v>13199</v>
      </c>
      <c r="G454" s="22">
        <f t="shared" si="1413"/>
        <v>0</v>
      </c>
      <c r="H454" s="67">
        <f>H455</f>
        <v>0</v>
      </c>
      <c r="I454" s="67">
        <f t="shared" ref="I454:M454" si="1414">I455</f>
        <v>0</v>
      </c>
      <c r="J454" s="67">
        <f t="shared" si="1414"/>
        <v>0</v>
      </c>
      <c r="K454" s="67">
        <f t="shared" si="1414"/>
        <v>0</v>
      </c>
      <c r="L454" s="22">
        <f t="shared" si="1414"/>
        <v>13199</v>
      </c>
      <c r="M454" s="22">
        <f t="shared" si="1414"/>
        <v>0</v>
      </c>
      <c r="N454" s="22">
        <f>N455</f>
        <v>0</v>
      </c>
      <c r="O454" s="22">
        <f t="shared" ref="O454" si="1415">O455</f>
        <v>0</v>
      </c>
      <c r="P454" s="22">
        <f t="shared" ref="P454" si="1416">P455</f>
        <v>0</v>
      </c>
      <c r="Q454" s="22">
        <f t="shared" ref="Q454" si="1417">Q455</f>
        <v>0</v>
      </c>
      <c r="R454" s="22">
        <f t="shared" ref="R454" si="1418">R455</f>
        <v>13199</v>
      </c>
      <c r="S454" s="22">
        <f t="shared" ref="S454" si="1419">S455</f>
        <v>0</v>
      </c>
      <c r="T454" s="22">
        <f>T455</f>
        <v>0</v>
      </c>
      <c r="U454" s="22">
        <f t="shared" ref="U454:AA454" si="1420">U455</f>
        <v>0</v>
      </c>
      <c r="V454" s="22">
        <f t="shared" si="1420"/>
        <v>0</v>
      </c>
      <c r="W454" s="22">
        <f t="shared" si="1420"/>
        <v>0</v>
      </c>
      <c r="X454" s="22">
        <f t="shared" si="1420"/>
        <v>13199</v>
      </c>
      <c r="Y454" s="22">
        <f t="shared" si="1420"/>
        <v>0</v>
      </c>
      <c r="Z454" s="22">
        <f t="shared" si="1420"/>
        <v>0</v>
      </c>
      <c r="AA454" s="22">
        <f t="shared" si="1420"/>
        <v>0</v>
      </c>
      <c r="AB454" s="104">
        <f t="shared" si="1253"/>
        <v>0</v>
      </c>
      <c r="AC454" s="104"/>
    </row>
    <row r="455" spans="1:29" s="8" customFormat="1" ht="66">
      <c r="A455" s="27" t="s">
        <v>423</v>
      </c>
      <c r="B455" s="21" t="s">
        <v>55</v>
      </c>
      <c r="C455" s="21" t="s">
        <v>58</v>
      </c>
      <c r="D455" s="26" t="s">
        <v>473</v>
      </c>
      <c r="E455" s="21" t="s">
        <v>191</v>
      </c>
      <c r="F455" s="22">
        <v>13199</v>
      </c>
      <c r="G455" s="22"/>
      <c r="H455" s="67"/>
      <c r="I455" s="67"/>
      <c r="J455" s="67"/>
      <c r="K455" s="67"/>
      <c r="L455" s="22">
        <f>F455+H455+I455+J455+K455</f>
        <v>13199</v>
      </c>
      <c r="M455" s="22">
        <f>G455+K455</f>
        <v>0</v>
      </c>
      <c r="N455" s="22"/>
      <c r="O455" s="22"/>
      <c r="P455" s="22"/>
      <c r="Q455" s="22"/>
      <c r="R455" s="22">
        <f>L455+N455+O455+P455+Q455</f>
        <v>13199</v>
      </c>
      <c r="S455" s="22">
        <f>M455+Q455</f>
        <v>0</v>
      </c>
      <c r="T455" s="22"/>
      <c r="U455" s="22"/>
      <c r="V455" s="22"/>
      <c r="W455" s="22"/>
      <c r="X455" s="22">
        <f>R455+T455+U455+V455+W455</f>
        <v>13199</v>
      </c>
      <c r="Y455" s="22">
        <f>S455+W455</f>
        <v>0</v>
      </c>
      <c r="Z455" s="82"/>
      <c r="AA455" s="82"/>
      <c r="AB455" s="104">
        <f t="shared" si="1253"/>
        <v>0</v>
      </c>
      <c r="AC455" s="104"/>
    </row>
    <row r="456" spans="1:29" s="8" customFormat="1" ht="49.5">
      <c r="A456" s="27" t="s">
        <v>155</v>
      </c>
      <c r="B456" s="21" t="s">
        <v>55</v>
      </c>
      <c r="C456" s="21" t="s">
        <v>58</v>
      </c>
      <c r="D456" s="26" t="s">
        <v>356</v>
      </c>
      <c r="E456" s="21"/>
      <c r="F456" s="34">
        <f t="shared" ref="F456:G460" si="1421">F457</f>
        <v>97032</v>
      </c>
      <c r="G456" s="34">
        <f t="shared" si="1421"/>
        <v>0</v>
      </c>
      <c r="H456" s="67">
        <f>H457</f>
        <v>0</v>
      </c>
      <c r="I456" s="67">
        <f t="shared" ref="I456:M460" si="1422">I457</f>
        <v>0</v>
      </c>
      <c r="J456" s="67">
        <f t="shared" si="1422"/>
        <v>0</v>
      </c>
      <c r="K456" s="67">
        <f t="shared" si="1422"/>
        <v>0</v>
      </c>
      <c r="L456" s="22">
        <f t="shared" si="1422"/>
        <v>97032</v>
      </c>
      <c r="M456" s="22">
        <f t="shared" si="1422"/>
        <v>0</v>
      </c>
      <c r="N456" s="22">
        <f>N457</f>
        <v>0</v>
      </c>
      <c r="O456" s="22">
        <f t="shared" ref="O456:O460" si="1423">O457</f>
        <v>0</v>
      </c>
      <c r="P456" s="22">
        <f t="shared" ref="P456:P460" si="1424">P457</f>
        <v>0</v>
      </c>
      <c r="Q456" s="22">
        <f t="shared" ref="Q456:Q460" si="1425">Q457</f>
        <v>0</v>
      </c>
      <c r="R456" s="22">
        <f t="shared" ref="R456:R460" si="1426">R457</f>
        <v>97032</v>
      </c>
      <c r="S456" s="22">
        <f t="shared" ref="S456:S460" si="1427">S457</f>
        <v>0</v>
      </c>
      <c r="T456" s="22">
        <f>T457</f>
        <v>0</v>
      </c>
      <c r="U456" s="22">
        <f t="shared" ref="U456:AA460" si="1428">U457</f>
        <v>0</v>
      </c>
      <c r="V456" s="22">
        <f t="shared" si="1428"/>
        <v>0</v>
      </c>
      <c r="W456" s="22">
        <f t="shared" si="1428"/>
        <v>0</v>
      </c>
      <c r="X456" s="22">
        <f t="shared" si="1428"/>
        <v>97032</v>
      </c>
      <c r="Y456" s="22">
        <f t="shared" si="1428"/>
        <v>0</v>
      </c>
      <c r="Z456" s="22">
        <f t="shared" si="1428"/>
        <v>24258</v>
      </c>
      <c r="AA456" s="22">
        <f t="shared" si="1428"/>
        <v>0</v>
      </c>
      <c r="AB456" s="104">
        <f t="shared" si="1253"/>
        <v>25</v>
      </c>
      <c r="AC456" s="104"/>
    </row>
    <row r="457" spans="1:29" s="8" customFormat="1" ht="49.5">
      <c r="A457" s="27" t="s">
        <v>224</v>
      </c>
      <c r="B457" s="21" t="s">
        <v>55</v>
      </c>
      <c r="C457" s="21" t="s">
        <v>58</v>
      </c>
      <c r="D457" s="26" t="s">
        <v>412</v>
      </c>
      <c r="E457" s="21"/>
      <c r="F457" s="22">
        <f t="shared" si="1421"/>
        <v>97032</v>
      </c>
      <c r="G457" s="22">
        <f t="shared" si="1421"/>
        <v>0</v>
      </c>
      <c r="H457" s="67">
        <f>H458</f>
        <v>0</v>
      </c>
      <c r="I457" s="67">
        <f t="shared" si="1422"/>
        <v>0</v>
      </c>
      <c r="J457" s="67">
        <f t="shared" si="1422"/>
        <v>0</v>
      </c>
      <c r="K457" s="67">
        <f t="shared" si="1422"/>
        <v>0</v>
      </c>
      <c r="L457" s="22">
        <f t="shared" si="1422"/>
        <v>97032</v>
      </c>
      <c r="M457" s="22">
        <f t="shared" si="1422"/>
        <v>0</v>
      </c>
      <c r="N457" s="22">
        <f>N458</f>
        <v>0</v>
      </c>
      <c r="O457" s="22">
        <f t="shared" si="1423"/>
        <v>0</v>
      </c>
      <c r="P457" s="22">
        <f t="shared" si="1424"/>
        <v>0</v>
      </c>
      <c r="Q457" s="22">
        <f t="shared" si="1425"/>
        <v>0</v>
      </c>
      <c r="R457" s="22">
        <f t="shared" si="1426"/>
        <v>97032</v>
      </c>
      <c r="S457" s="22">
        <f t="shared" si="1427"/>
        <v>0</v>
      </c>
      <c r="T457" s="22">
        <f>T458</f>
        <v>0</v>
      </c>
      <c r="U457" s="22">
        <f t="shared" si="1428"/>
        <v>0</v>
      </c>
      <c r="V457" s="22">
        <f t="shared" si="1428"/>
        <v>0</v>
      </c>
      <c r="W457" s="22">
        <f t="shared" si="1428"/>
        <v>0</v>
      </c>
      <c r="X457" s="22">
        <f t="shared" si="1428"/>
        <v>97032</v>
      </c>
      <c r="Y457" s="22">
        <f t="shared" si="1428"/>
        <v>0</v>
      </c>
      <c r="Z457" s="22">
        <f t="shared" si="1428"/>
        <v>24258</v>
      </c>
      <c r="AA457" s="22">
        <f t="shared" si="1428"/>
        <v>0</v>
      </c>
      <c r="AB457" s="104">
        <f t="shared" si="1253"/>
        <v>25</v>
      </c>
      <c r="AC457" s="104"/>
    </row>
    <row r="458" spans="1:29" s="8" customFormat="1" ht="20.25" customHeight="1">
      <c r="A458" s="27" t="s">
        <v>78</v>
      </c>
      <c r="B458" s="21" t="s">
        <v>55</v>
      </c>
      <c r="C458" s="21" t="s">
        <v>58</v>
      </c>
      <c r="D458" s="26" t="s">
        <v>414</v>
      </c>
      <c r="E458" s="21"/>
      <c r="F458" s="22">
        <f t="shared" si="1421"/>
        <v>97032</v>
      </c>
      <c r="G458" s="22">
        <f t="shared" si="1421"/>
        <v>0</v>
      </c>
      <c r="H458" s="67">
        <f>H459</f>
        <v>0</v>
      </c>
      <c r="I458" s="67">
        <f t="shared" si="1422"/>
        <v>0</v>
      </c>
      <c r="J458" s="67">
        <f t="shared" si="1422"/>
        <v>0</v>
      </c>
      <c r="K458" s="67">
        <f t="shared" si="1422"/>
        <v>0</v>
      </c>
      <c r="L458" s="22">
        <f t="shared" si="1422"/>
        <v>97032</v>
      </c>
      <c r="M458" s="22">
        <f t="shared" si="1422"/>
        <v>0</v>
      </c>
      <c r="N458" s="22">
        <f>N459</f>
        <v>0</v>
      </c>
      <c r="O458" s="22">
        <f t="shared" si="1423"/>
        <v>0</v>
      </c>
      <c r="P458" s="22">
        <f t="shared" si="1424"/>
        <v>0</v>
      </c>
      <c r="Q458" s="22">
        <f t="shared" si="1425"/>
        <v>0</v>
      </c>
      <c r="R458" s="22">
        <f t="shared" si="1426"/>
        <v>97032</v>
      </c>
      <c r="S458" s="22">
        <f t="shared" si="1427"/>
        <v>0</v>
      </c>
      <c r="T458" s="22">
        <f>T459</f>
        <v>0</v>
      </c>
      <c r="U458" s="22">
        <f t="shared" si="1428"/>
        <v>0</v>
      </c>
      <c r="V458" s="22">
        <f t="shared" si="1428"/>
        <v>0</v>
      </c>
      <c r="W458" s="22">
        <f t="shared" si="1428"/>
        <v>0</v>
      </c>
      <c r="X458" s="22">
        <f t="shared" si="1428"/>
        <v>97032</v>
      </c>
      <c r="Y458" s="22">
        <f t="shared" si="1428"/>
        <v>0</v>
      </c>
      <c r="Z458" s="22">
        <f t="shared" si="1428"/>
        <v>24258</v>
      </c>
      <c r="AA458" s="22">
        <f t="shared" si="1428"/>
        <v>0</v>
      </c>
      <c r="AB458" s="104">
        <f t="shared" si="1253"/>
        <v>25</v>
      </c>
      <c r="AC458" s="104"/>
    </row>
    <row r="459" spans="1:29" s="8" customFormat="1" ht="16.5">
      <c r="A459" s="48" t="s">
        <v>98</v>
      </c>
      <c r="B459" s="21" t="s">
        <v>55</v>
      </c>
      <c r="C459" s="21" t="s">
        <v>58</v>
      </c>
      <c r="D459" s="26" t="s">
        <v>413</v>
      </c>
      <c r="E459" s="21"/>
      <c r="F459" s="22">
        <f t="shared" si="1421"/>
        <v>97032</v>
      </c>
      <c r="G459" s="22">
        <f t="shared" si="1421"/>
        <v>0</v>
      </c>
      <c r="H459" s="67">
        <f>H460</f>
        <v>0</v>
      </c>
      <c r="I459" s="67">
        <f t="shared" si="1422"/>
        <v>0</v>
      </c>
      <c r="J459" s="67">
        <f t="shared" si="1422"/>
        <v>0</v>
      </c>
      <c r="K459" s="67">
        <f t="shared" si="1422"/>
        <v>0</v>
      </c>
      <c r="L459" s="22">
        <f t="shared" si="1422"/>
        <v>97032</v>
      </c>
      <c r="M459" s="22">
        <f t="shared" si="1422"/>
        <v>0</v>
      </c>
      <c r="N459" s="22">
        <f>N460</f>
        <v>0</v>
      </c>
      <c r="O459" s="22">
        <f t="shared" si="1423"/>
        <v>0</v>
      </c>
      <c r="P459" s="22">
        <f t="shared" si="1424"/>
        <v>0</v>
      </c>
      <c r="Q459" s="22">
        <f t="shared" si="1425"/>
        <v>0</v>
      </c>
      <c r="R459" s="22">
        <f t="shared" si="1426"/>
        <v>97032</v>
      </c>
      <c r="S459" s="22">
        <f t="shared" si="1427"/>
        <v>0</v>
      </c>
      <c r="T459" s="22">
        <f>T460</f>
        <v>0</v>
      </c>
      <c r="U459" s="22">
        <f t="shared" si="1428"/>
        <v>0</v>
      </c>
      <c r="V459" s="22">
        <f t="shared" si="1428"/>
        <v>0</v>
      </c>
      <c r="W459" s="22">
        <f t="shared" si="1428"/>
        <v>0</v>
      </c>
      <c r="X459" s="22">
        <f t="shared" si="1428"/>
        <v>97032</v>
      </c>
      <c r="Y459" s="22">
        <f t="shared" si="1428"/>
        <v>0</v>
      </c>
      <c r="Z459" s="22">
        <f t="shared" si="1428"/>
        <v>24258</v>
      </c>
      <c r="AA459" s="22">
        <f t="shared" si="1428"/>
        <v>0</v>
      </c>
      <c r="AB459" s="104">
        <f t="shared" si="1253"/>
        <v>25</v>
      </c>
      <c r="AC459" s="104"/>
    </row>
    <row r="460" spans="1:29" s="8" customFormat="1" ht="33">
      <c r="A460" s="27" t="s">
        <v>424</v>
      </c>
      <c r="B460" s="21" t="s">
        <v>55</v>
      </c>
      <c r="C460" s="21" t="s">
        <v>58</v>
      </c>
      <c r="D460" s="26" t="s">
        <v>413</v>
      </c>
      <c r="E460" s="21" t="s">
        <v>80</v>
      </c>
      <c r="F460" s="22">
        <f t="shared" si="1421"/>
        <v>97032</v>
      </c>
      <c r="G460" s="22">
        <f t="shared" si="1421"/>
        <v>0</v>
      </c>
      <c r="H460" s="67">
        <f>H461</f>
        <v>0</v>
      </c>
      <c r="I460" s="67">
        <f t="shared" si="1422"/>
        <v>0</v>
      </c>
      <c r="J460" s="67">
        <f t="shared" si="1422"/>
        <v>0</v>
      </c>
      <c r="K460" s="67">
        <f t="shared" si="1422"/>
        <v>0</v>
      </c>
      <c r="L460" s="22">
        <f t="shared" si="1422"/>
        <v>97032</v>
      </c>
      <c r="M460" s="22">
        <f t="shared" si="1422"/>
        <v>0</v>
      </c>
      <c r="N460" s="22">
        <f>N461</f>
        <v>0</v>
      </c>
      <c r="O460" s="22">
        <f t="shared" si="1423"/>
        <v>0</v>
      </c>
      <c r="P460" s="22">
        <f t="shared" si="1424"/>
        <v>0</v>
      </c>
      <c r="Q460" s="22">
        <f t="shared" si="1425"/>
        <v>0</v>
      </c>
      <c r="R460" s="22">
        <f t="shared" si="1426"/>
        <v>97032</v>
      </c>
      <c r="S460" s="22">
        <f t="shared" si="1427"/>
        <v>0</v>
      </c>
      <c r="T460" s="22">
        <f>T461</f>
        <v>0</v>
      </c>
      <c r="U460" s="22">
        <f t="shared" si="1428"/>
        <v>0</v>
      </c>
      <c r="V460" s="22">
        <f t="shared" si="1428"/>
        <v>0</v>
      </c>
      <c r="W460" s="22">
        <f t="shared" si="1428"/>
        <v>0</v>
      </c>
      <c r="X460" s="22">
        <f t="shared" si="1428"/>
        <v>97032</v>
      </c>
      <c r="Y460" s="22">
        <f t="shared" si="1428"/>
        <v>0</v>
      </c>
      <c r="Z460" s="22">
        <f t="shared" si="1428"/>
        <v>24258</v>
      </c>
      <c r="AA460" s="22">
        <f t="shared" si="1428"/>
        <v>0</v>
      </c>
      <c r="AB460" s="104">
        <f t="shared" si="1253"/>
        <v>25</v>
      </c>
      <c r="AC460" s="104"/>
    </row>
    <row r="461" spans="1:29" s="8" customFormat="1" ht="53.45" customHeight="1">
      <c r="A461" s="55" t="s">
        <v>167</v>
      </c>
      <c r="B461" s="21" t="s">
        <v>55</v>
      </c>
      <c r="C461" s="21" t="s">
        <v>58</v>
      </c>
      <c r="D461" s="26" t="s">
        <v>413</v>
      </c>
      <c r="E461" s="21" t="s">
        <v>166</v>
      </c>
      <c r="F461" s="22">
        <v>97032</v>
      </c>
      <c r="G461" s="22"/>
      <c r="H461" s="67"/>
      <c r="I461" s="67"/>
      <c r="J461" s="67"/>
      <c r="K461" s="67"/>
      <c r="L461" s="22">
        <f>F461+H461+I461+J461+K461</f>
        <v>97032</v>
      </c>
      <c r="M461" s="22">
        <f>G461+K461</f>
        <v>0</v>
      </c>
      <c r="N461" s="22"/>
      <c r="O461" s="22"/>
      <c r="P461" s="22"/>
      <c r="Q461" s="22"/>
      <c r="R461" s="22">
        <f>L461+N461+O461+P461+Q461</f>
        <v>97032</v>
      </c>
      <c r="S461" s="22">
        <f>M461+Q461</f>
        <v>0</v>
      </c>
      <c r="T461" s="22"/>
      <c r="U461" s="22"/>
      <c r="V461" s="22"/>
      <c r="W461" s="22"/>
      <c r="X461" s="22">
        <f>R461+T461+U461+V461+W461</f>
        <v>97032</v>
      </c>
      <c r="Y461" s="22">
        <f>S461+W461</f>
        <v>0</v>
      </c>
      <c r="Z461" s="22">
        <v>24258</v>
      </c>
      <c r="AA461" s="82"/>
      <c r="AB461" s="104">
        <f t="shared" si="1253"/>
        <v>25</v>
      </c>
      <c r="AC461" s="104"/>
    </row>
    <row r="462" spans="1:29" s="8" customFormat="1" ht="49.5">
      <c r="A462" s="27" t="s">
        <v>143</v>
      </c>
      <c r="B462" s="21" t="s">
        <v>55</v>
      </c>
      <c r="C462" s="21" t="s">
        <v>58</v>
      </c>
      <c r="D462" s="52" t="s">
        <v>249</v>
      </c>
      <c r="E462" s="21"/>
      <c r="F462" s="22">
        <f t="shared" ref="F462:G465" si="1429">F463</f>
        <v>930</v>
      </c>
      <c r="G462" s="22">
        <f t="shared" si="1429"/>
        <v>0</v>
      </c>
      <c r="H462" s="67">
        <f>H463</f>
        <v>0</v>
      </c>
      <c r="I462" s="67">
        <f t="shared" ref="I462:M465" si="1430">I463</f>
        <v>0</v>
      </c>
      <c r="J462" s="67">
        <f t="shared" si="1430"/>
        <v>0</v>
      </c>
      <c r="K462" s="67">
        <f t="shared" si="1430"/>
        <v>0</v>
      </c>
      <c r="L462" s="22">
        <f t="shared" si="1430"/>
        <v>930</v>
      </c>
      <c r="M462" s="22">
        <f t="shared" si="1430"/>
        <v>0</v>
      </c>
      <c r="N462" s="22">
        <f>N463</f>
        <v>0</v>
      </c>
      <c r="O462" s="22">
        <f t="shared" ref="O462:O465" si="1431">O463</f>
        <v>0</v>
      </c>
      <c r="P462" s="22">
        <f t="shared" ref="P462:P465" si="1432">P463</f>
        <v>0</v>
      </c>
      <c r="Q462" s="22">
        <f t="shared" ref="Q462:Q465" si="1433">Q463</f>
        <v>0</v>
      </c>
      <c r="R462" s="22">
        <f t="shared" ref="R462:R465" si="1434">R463</f>
        <v>930</v>
      </c>
      <c r="S462" s="22">
        <f t="shared" ref="S462:S465" si="1435">S463</f>
        <v>0</v>
      </c>
      <c r="T462" s="22">
        <f>T463</f>
        <v>0</v>
      </c>
      <c r="U462" s="22">
        <f t="shared" ref="U462:AA465" si="1436">U463</f>
        <v>0</v>
      </c>
      <c r="V462" s="22">
        <f t="shared" si="1436"/>
        <v>0</v>
      </c>
      <c r="W462" s="22">
        <f t="shared" si="1436"/>
        <v>0</v>
      </c>
      <c r="X462" s="22">
        <f t="shared" si="1436"/>
        <v>930</v>
      </c>
      <c r="Y462" s="22">
        <f t="shared" si="1436"/>
        <v>0</v>
      </c>
      <c r="Z462" s="22">
        <f t="shared" si="1436"/>
        <v>50</v>
      </c>
      <c r="AA462" s="22">
        <f t="shared" si="1436"/>
        <v>0</v>
      </c>
      <c r="AB462" s="104">
        <f t="shared" si="1253"/>
        <v>5.376344086021505</v>
      </c>
      <c r="AC462" s="104"/>
    </row>
    <row r="463" spans="1:29" s="8" customFormat="1" ht="20.25" customHeight="1">
      <c r="A463" s="27" t="s">
        <v>78</v>
      </c>
      <c r="B463" s="21" t="s">
        <v>55</v>
      </c>
      <c r="C463" s="21" t="s">
        <v>58</v>
      </c>
      <c r="D463" s="52" t="s">
        <v>250</v>
      </c>
      <c r="E463" s="21"/>
      <c r="F463" s="22">
        <f t="shared" si="1429"/>
        <v>930</v>
      </c>
      <c r="G463" s="22">
        <f t="shared" si="1429"/>
        <v>0</v>
      </c>
      <c r="H463" s="67">
        <f>H464</f>
        <v>0</v>
      </c>
      <c r="I463" s="67">
        <f t="shared" si="1430"/>
        <v>0</v>
      </c>
      <c r="J463" s="67">
        <f t="shared" si="1430"/>
        <v>0</v>
      </c>
      <c r="K463" s="67">
        <f t="shared" si="1430"/>
        <v>0</v>
      </c>
      <c r="L463" s="22">
        <f t="shared" si="1430"/>
        <v>930</v>
      </c>
      <c r="M463" s="22">
        <f t="shared" si="1430"/>
        <v>0</v>
      </c>
      <c r="N463" s="22">
        <f>N464</f>
        <v>0</v>
      </c>
      <c r="O463" s="22">
        <f t="shared" si="1431"/>
        <v>0</v>
      </c>
      <c r="P463" s="22">
        <f t="shared" si="1432"/>
        <v>0</v>
      </c>
      <c r="Q463" s="22">
        <f t="shared" si="1433"/>
        <v>0</v>
      </c>
      <c r="R463" s="22">
        <f t="shared" si="1434"/>
        <v>930</v>
      </c>
      <c r="S463" s="22">
        <f t="shared" si="1435"/>
        <v>0</v>
      </c>
      <c r="T463" s="22">
        <f>T464</f>
        <v>0</v>
      </c>
      <c r="U463" s="22">
        <f t="shared" si="1436"/>
        <v>0</v>
      </c>
      <c r="V463" s="22">
        <f t="shared" si="1436"/>
        <v>0</v>
      </c>
      <c r="W463" s="22">
        <f t="shared" si="1436"/>
        <v>0</v>
      </c>
      <c r="X463" s="22">
        <f t="shared" si="1436"/>
        <v>930</v>
      </c>
      <c r="Y463" s="22">
        <f t="shared" si="1436"/>
        <v>0</v>
      </c>
      <c r="Z463" s="22">
        <f t="shared" si="1436"/>
        <v>50</v>
      </c>
      <c r="AA463" s="22">
        <f t="shared" si="1436"/>
        <v>0</v>
      </c>
      <c r="AB463" s="104">
        <f t="shared" si="1253"/>
        <v>5.376344086021505</v>
      </c>
      <c r="AC463" s="104"/>
    </row>
    <row r="464" spans="1:29" s="8" customFormat="1" ht="16.5">
      <c r="A464" s="27" t="s">
        <v>117</v>
      </c>
      <c r="B464" s="21" t="s">
        <v>55</v>
      </c>
      <c r="C464" s="21" t="s">
        <v>58</v>
      </c>
      <c r="D464" s="52" t="s">
        <v>251</v>
      </c>
      <c r="E464" s="21"/>
      <c r="F464" s="22">
        <f t="shared" si="1429"/>
        <v>930</v>
      </c>
      <c r="G464" s="22">
        <f t="shared" si="1429"/>
        <v>0</v>
      </c>
      <c r="H464" s="67">
        <f>H465</f>
        <v>0</v>
      </c>
      <c r="I464" s="67">
        <f t="shared" si="1430"/>
        <v>0</v>
      </c>
      <c r="J464" s="67">
        <f t="shared" si="1430"/>
        <v>0</v>
      </c>
      <c r="K464" s="67">
        <f t="shared" si="1430"/>
        <v>0</v>
      </c>
      <c r="L464" s="22">
        <f t="shared" si="1430"/>
        <v>930</v>
      </c>
      <c r="M464" s="22">
        <f t="shared" si="1430"/>
        <v>0</v>
      </c>
      <c r="N464" s="22">
        <f>N465</f>
        <v>0</v>
      </c>
      <c r="O464" s="22">
        <f t="shared" si="1431"/>
        <v>0</v>
      </c>
      <c r="P464" s="22">
        <f t="shared" si="1432"/>
        <v>0</v>
      </c>
      <c r="Q464" s="22">
        <f t="shared" si="1433"/>
        <v>0</v>
      </c>
      <c r="R464" s="22">
        <f t="shared" si="1434"/>
        <v>930</v>
      </c>
      <c r="S464" s="22">
        <f t="shared" si="1435"/>
        <v>0</v>
      </c>
      <c r="T464" s="22">
        <f>T465</f>
        <v>0</v>
      </c>
      <c r="U464" s="22">
        <f t="shared" si="1436"/>
        <v>0</v>
      </c>
      <c r="V464" s="22">
        <f t="shared" si="1436"/>
        <v>0</v>
      </c>
      <c r="W464" s="22">
        <f t="shared" si="1436"/>
        <v>0</v>
      </c>
      <c r="X464" s="22">
        <f t="shared" si="1436"/>
        <v>930</v>
      </c>
      <c r="Y464" s="22">
        <f t="shared" si="1436"/>
        <v>0</v>
      </c>
      <c r="Z464" s="22">
        <f t="shared" si="1436"/>
        <v>50</v>
      </c>
      <c r="AA464" s="22">
        <f t="shared" si="1436"/>
        <v>0</v>
      </c>
      <c r="AB464" s="104">
        <f t="shared" ref="AB464:AB527" si="1437">Z464/X464*100</f>
        <v>5.376344086021505</v>
      </c>
      <c r="AC464" s="104"/>
    </row>
    <row r="465" spans="1:29" s="8" customFormat="1" ht="33">
      <c r="A465" s="27" t="s">
        <v>424</v>
      </c>
      <c r="B465" s="21" t="s">
        <v>55</v>
      </c>
      <c r="C465" s="21" t="s">
        <v>58</v>
      </c>
      <c r="D465" s="52" t="s">
        <v>251</v>
      </c>
      <c r="E465" s="21" t="s">
        <v>80</v>
      </c>
      <c r="F465" s="22">
        <f t="shared" si="1429"/>
        <v>930</v>
      </c>
      <c r="G465" s="22">
        <f t="shared" si="1429"/>
        <v>0</v>
      </c>
      <c r="H465" s="67">
        <f>H466</f>
        <v>0</v>
      </c>
      <c r="I465" s="67">
        <f t="shared" si="1430"/>
        <v>0</v>
      </c>
      <c r="J465" s="67">
        <f t="shared" si="1430"/>
        <v>0</v>
      </c>
      <c r="K465" s="67">
        <f t="shared" si="1430"/>
        <v>0</v>
      </c>
      <c r="L465" s="22">
        <f t="shared" si="1430"/>
        <v>930</v>
      </c>
      <c r="M465" s="22">
        <f t="shared" si="1430"/>
        <v>0</v>
      </c>
      <c r="N465" s="22">
        <f>N466</f>
        <v>0</v>
      </c>
      <c r="O465" s="22">
        <f t="shared" si="1431"/>
        <v>0</v>
      </c>
      <c r="P465" s="22">
        <f t="shared" si="1432"/>
        <v>0</v>
      </c>
      <c r="Q465" s="22">
        <f t="shared" si="1433"/>
        <v>0</v>
      </c>
      <c r="R465" s="22">
        <f t="shared" si="1434"/>
        <v>930</v>
      </c>
      <c r="S465" s="22">
        <f t="shared" si="1435"/>
        <v>0</v>
      </c>
      <c r="T465" s="22">
        <f>T466</f>
        <v>0</v>
      </c>
      <c r="U465" s="22">
        <f t="shared" si="1436"/>
        <v>0</v>
      </c>
      <c r="V465" s="22">
        <f t="shared" si="1436"/>
        <v>0</v>
      </c>
      <c r="W465" s="22">
        <f t="shared" si="1436"/>
        <v>0</v>
      </c>
      <c r="X465" s="22">
        <f t="shared" si="1436"/>
        <v>930</v>
      </c>
      <c r="Y465" s="22">
        <f t="shared" si="1436"/>
        <v>0</v>
      </c>
      <c r="Z465" s="22">
        <f t="shared" si="1436"/>
        <v>50</v>
      </c>
      <c r="AA465" s="22">
        <f t="shared" si="1436"/>
        <v>0</v>
      </c>
      <c r="AB465" s="104">
        <f t="shared" si="1437"/>
        <v>5.376344086021505</v>
      </c>
      <c r="AC465" s="104"/>
    </row>
    <row r="466" spans="1:29" s="8" customFormat="1" ht="38.25" customHeight="1">
      <c r="A466" s="55" t="s">
        <v>167</v>
      </c>
      <c r="B466" s="21" t="s">
        <v>55</v>
      </c>
      <c r="C466" s="21" t="s">
        <v>58</v>
      </c>
      <c r="D466" s="52" t="s">
        <v>251</v>
      </c>
      <c r="E466" s="21" t="s">
        <v>166</v>
      </c>
      <c r="F466" s="22">
        <v>930</v>
      </c>
      <c r="G466" s="22"/>
      <c r="H466" s="67"/>
      <c r="I466" s="67"/>
      <c r="J466" s="67"/>
      <c r="K466" s="67"/>
      <c r="L466" s="22">
        <f>F466+H466+I466+J466+K466</f>
        <v>930</v>
      </c>
      <c r="M466" s="22">
        <f>G466+K466</f>
        <v>0</v>
      </c>
      <c r="N466" s="22"/>
      <c r="O466" s="22"/>
      <c r="P466" s="22"/>
      <c r="Q466" s="22"/>
      <c r="R466" s="22">
        <f>L466+N466+O466+P466+Q466</f>
        <v>930</v>
      </c>
      <c r="S466" s="22">
        <f>M466+Q466</f>
        <v>0</v>
      </c>
      <c r="T466" s="22"/>
      <c r="U466" s="22"/>
      <c r="V466" s="22"/>
      <c r="W466" s="22"/>
      <c r="X466" s="22">
        <f>R466+T466+U466+V466+W466</f>
        <v>930</v>
      </c>
      <c r="Y466" s="22">
        <f>S466+W466</f>
        <v>0</v>
      </c>
      <c r="Z466" s="22">
        <v>50</v>
      </c>
      <c r="AA466" s="82"/>
      <c r="AB466" s="104">
        <f t="shared" si="1437"/>
        <v>5.376344086021505</v>
      </c>
      <c r="AC466" s="104"/>
    </row>
    <row r="467" spans="1:29" s="8" customFormat="1" ht="16.5">
      <c r="A467" s="27" t="s">
        <v>81</v>
      </c>
      <c r="B467" s="21" t="s">
        <v>55</v>
      </c>
      <c r="C467" s="21" t="s">
        <v>58</v>
      </c>
      <c r="D467" s="26" t="s">
        <v>240</v>
      </c>
      <c r="E467" s="21"/>
      <c r="F467" s="22">
        <f t="shared" ref="F467:G476" si="1438">F468</f>
        <v>2311</v>
      </c>
      <c r="G467" s="22">
        <f t="shared" si="1438"/>
        <v>0</v>
      </c>
      <c r="H467" s="67">
        <f>H468</f>
        <v>0</v>
      </c>
      <c r="I467" s="67">
        <f t="shared" ref="I467:M476" si="1439">I468</f>
        <v>0</v>
      </c>
      <c r="J467" s="67">
        <f t="shared" si="1439"/>
        <v>0</v>
      </c>
      <c r="K467" s="67">
        <f t="shared" si="1439"/>
        <v>0</v>
      </c>
      <c r="L467" s="22">
        <f t="shared" si="1439"/>
        <v>2311</v>
      </c>
      <c r="M467" s="22">
        <f t="shared" si="1439"/>
        <v>0</v>
      </c>
      <c r="N467" s="22">
        <f>N468</f>
        <v>425</v>
      </c>
      <c r="O467" s="22">
        <f t="shared" ref="O467:O476" si="1440">O468</f>
        <v>0</v>
      </c>
      <c r="P467" s="22">
        <f t="shared" ref="P467:P476" si="1441">P468</f>
        <v>0</v>
      </c>
      <c r="Q467" s="22">
        <f t="shared" ref="Q467:Q476" si="1442">Q468</f>
        <v>0</v>
      </c>
      <c r="R467" s="22">
        <f t="shared" ref="R467:R476" si="1443">R468</f>
        <v>2736</v>
      </c>
      <c r="S467" s="22">
        <f t="shared" ref="S467:S476" si="1444">S468</f>
        <v>0</v>
      </c>
      <c r="T467" s="22">
        <f>T468</f>
        <v>0</v>
      </c>
      <c r="U467" s="22">
        <f t="shared" ref="U467:AA476" si="1445">U468</f>
        <v>0</v>
      </c>
      <c r="V467" s="22">
        <f t="shared" si="1445"/>
        <v>0</v>
      </c>
      <c r="W467" s="22">
        <f t="shared" si="1445"/>
        <v>0</v>
      </c>
      <c r="X467" s="22">
        <f t="shared" si="1445"/>
        <v>2736</v>
      </c>
      <c r="Y467" s="22">
        <f t="shared" si="1445"/>
        <v>0</v>
      </c>
      <c r="Z467" s="22">
        <f t="shared" si="1445"/>
        <v>144</v>
      </c>
      <c r="AA467" s="22">
        <f t="shared" si="1445"/>
        <v>0</v>
      </c>
      <c r="AB467" s="104">
        <f t="shared" si="1437"/>
        <v>5.2631578947368416</v>
      </c>
      <c r="AC467" s="104"/>
    </row>
    <row r="468" spans="1:29" s="9" customFormat="1" ht="19.5" customHeight="1">
      <c r="A468" s="66" t="s">
        <v>78</v>
      </c>
      <c r="B468" s="21" t="s">
        <v>55</v>
      </c>
      <c r="C468" s="21" t="s">
        <v>58</v>
      </c>
      <c r="D468" s="21" t="s">
        <v>241</v>
      </c>
      <c r="E468" s="21"/>
      <c r="F468" s="22">
        <f t="shared" ref="F468:M468" si="1446">F475</f>
        <v>2311</v>
      </c>
      <c r="G468" s="22">
        <f t="shared" si="1446"/>
        <v>0</v>
      </c>
      <c r="H468" s="37">
        <f t="shared" si="1446"/>
        <v>0</v>
      </c>
      <c r="I468" s="37">
        <f t="shared" si="1446"/>
        <v>0</v>
      </c>
      <c r="J468" s="37">
        <f t="shared" si="1446"/>
        <v>0</v>
      </c>
      <c r="K468" s="37">
        <f t="shared" si="1446"/>
        <v>0</v>
      </c>
      <c r="L468" s="22">
        <f t="shared" si="1446"/>
        <v>2311</v>
      </c>
      <c r="M468" s="22">
        <f t="shared" si="1446"/>
        <v>0</v>
      </c>
      <c r="N468" s="22">
        <f>N475+N469+N472</f>
        <v>425</v>
      </c>
      <c r="O468" s="22">
        <f t="shared" ref="O468:S468" si="1447">O475+O469+O472</f>
        <v>0</v>
      </c>
      <c r="P468" s="22">
        <f t="shared" si="1447"/>
        <v>0</v>
      </c>
      <c r="Q468" s="22">
        <f t="shared" si="1447"/>
        <v>0</v>
      </c>
      <c r="R468" s="22">
        <f t="shared" si="1447"/>
        <v>2736</v>
      </c>
      <c r="S468" s="22">
        <f t="shared" si="1447"/>
        <v>0</v>
      </c>
      <c r="T468" s="22">
        <f>T475+T469+T472</f>
        <v>0</v>
      </c>
      <c r="U468" s="22">
        <f t="shared" ref="U468:X468" si="1448">U475+U469+U472</f>
        <v>0</v>
      </c>
      <c r="V468" s="22">
        <f t="shared" si="1448"/>
        <v>0</v>
      </c>
      <c r="W468" s="22">
        <f t="shared" si="1448"/>
        <v>0</v>
      </c>
      <c r="X468" s="22">
        <f t="shared" si="1448"/>
        <v>2736</v>
      </c>
      <c r="Y468" s="22">
        <f t="shared" ref="Y468:AA468" si="1449">Y475+Y469+Y472</f>
        <v>0</v>
      </c>
      <c r="Z468" s="22">
        <f t="shared" si="1449"/>
        <v>144</v>
      </c>
      <c r="AA468" s="22">
        <f t="shared" si="1449"/>
        <v>0</v>
      </c>
      <c r="AB468" s="104">
        <f t="shared" si="1437"/>
        <v>5.2631578947368416</v>
      </c>
      <c r="AC468" s="104"/>
    </row>
    <row r="469" spans="1:29" s="9" customFormat="1" ht="16.5" hidden="1">
      <c r="A469" s="66" t="s">
        <v>117</v>
      </c>
      <c r="B469" s="21" t="s">
        <v>55</v>
      </c>
      <c r="C469" s="21" t="s">
        <v>58</v>
      </c>
      <c r="D469" s="21" t="s">
        <v>698</v>
      </c>
      <c r="E469" s="21"/>
      <c r="F469" s="22"/>
      <c r="G469" s="22"/>
      <c r="H469" s="37"/>
      <c r="I469" s="37"/>
      <c r="J469" s="37"/>
      <c r="K469" s="37"/>
      <c r="L469" s="22"/>
      <c r="M469" s="22"/>
      <c r="N469" s="22">
        <f>N470</f>
        <v>0</v>
      </c>
      <c r="O469" s="22">
        <f t="shared" ref="O469:AA470" si="1450">O470</f>
        <v>0</v>
      </c>
      <c r="P469" s="22">
        <f t="shared" si="1450"/>
        <v>0</v>
      </c>
      <c r="Q469" s="22">
        <f t="shared" si="1450"/>
        <v>0</v>
      </c>
      <c r="R469" s="22">
        <f t="shared" si="1450"/>
        <v>0</v>
      </c>
      <c r="S469" s="22">
        <f t="shared" si="1450"/>
        <v>0</v>
      </c>
      <c r="T469" s="22">
        <f>T470</f>
        <v>0</v>
      </c>
      <c r="U469" s="22">
        <f t="shared" si="1450"/>
        <v>0</v>
      </c>
      <c r="V469" s="22">
        <f t="shared" si="1450"/>
        <v>0</v>
      </c>
      <c r="W469" s="22">
        <f t="shared" si="1450"/>
        <v>0</v>
      </c>
      <c r="X469" s="22">
        <f t="shared" si="1450"/>
        <v>0</v>
      </c>
      <c r="Y469" s="22">
        <f t="shared" si="1450"/>
        <v>0</v>
      </c>
      <c r="Z469" s="22">
        <f t="shared" si="1450"/>
        <v>0</v>
      </c>
      <c r="AA469" s="22">
        <f t="shared" si="1450"/>
        <v>0</v>
      </c>
      <c r="AB469" s="104" t="e">
        <f t="shared" si="1437"/>
        <v>#DIV/0!</v>
      </c>
      <c r="AC469" s="104"/>
    </row>
    <row r="470" spans="1:29" s="9" customFormat="1" ht="33" hidden="1">
      <c r="A470" s="66" t="s">
        <v>424</v>
      </c>
      <c r="B470" s="21" t="s">
        <v>55</v>
      </c>
      <c r="C470" s="21" t="s">
        <v>58</v>
      </c>
      <c r="D470" s="21" t="s">
        <v>698</v>
      </c>
      <c r="E470" s="21" t="s">
        <v>80</v>
      </c>
      <c r="F470" s="22"/>
      <c r="G470" s="22"/>
      <c r="H470" s="37"/>
      <c r="I470" s="37"/>
      <c r="J470" s="37"/>
      <c r="K470" s="37"/>
      <c r="L470" s="22"/>
      <c r="M470" s="22"/>
      <c r="N470" s="22">
        <f>N471</f>
        <v>0</v>
      </c>
      <c r="O470" s="22">
        <f t="shared" si="1450"/>
        <v>0</v>
      </c>
      <c r="P470" s="22">
        <f t="shared" si="1450"/>
        <v>0</v>
      </c>
      <c r="Q470" s="22">
        <f t="shared" si="1450"/>
        <v>0</v>
      </c>
      <c r="R470" s="22">
        <f t="shared" si="1450"/>
        <v>0</v>
      </c>
      <c r="S470" s="22">
        <f t="shared" si="1450"/>
        <v>0</v>
      </c>
      <c r="T470" s="22">
        <f>T471</f>
        <v>0</v>
      </c>
      <c r="U470" s="22">
        <f t="shared" si="1450"/>
        <v>0</v>
      </c>
      <c r="V470" s="22">
        <f t="shared" si="1450"/>
        <v>0</v>
      </c>
      <c r="W470" s="22">
        <f t="shared" si="1450"/>
        <v>0</v>
      </c>
      <c r="X470" s="22">
        <f t="shared" si="1450"/>
        <v>0</v>
      </c>
      <c r="Y470" s="22">
        <f t="shared" si="1450"/>
        <v>0</v>
      </c>
      <c r="Z470" s="22">
        <f t="shared" si="1450"/>
        <v>0</v>
      </c>
      <c r="AA470" s="22">
        <f t="shared" si="1450"/>
        <v>0</v>
      </c>
      <c r="AB470" s="104" t="e">
        <f t="shared" si="1437"/>
        <v>#DIV/0!</v>
      </c>
      <c r="AC470" s="104"/>
    </row>
    <row r="471" spans="1:29" s="9" customFormat="1" ht="49.5" hidden="1">
      <c r="A471" s="66" t="s">
        <v>167</v>
      </c>
      <c r="B471" s="21" t="s">
        <v>55</v>
      </c>
      <c r="C471" s="21" t="s">
        <v>58</v>
      </c>
      <c r="D471" s="21" t="s">
        <v>698</v>
      </c>
      <c r="E471" s="21" t="s">
        <v>166</v>
      </c>
      <c r="F471" s="22"/>
      <c r="G471" s="22"/>
      <c r="H471" s="37"/>
      <c r="I471" s="37"/>
      <c r="J471" s="37"/>
      <c r="K471" s="37"/>
      <c r="L471" s="22"/>
      <c r="M471" s="22"/>
      <c r="N471" s="22"/>
      <c r="O471" s="22"/>
      <c r="P471" s="22"/>
      <c r="Q471" s="22"/>
      <c r="R471" s="22">
        <f>L471+N471+O471+P471+Q471</f>
        <v>0</v>
      </c>
      <c r="S471" s="22">
        <f>M471+Q471</f>
        <v>0</v>
      </c>
      <c r="T471" s="22"/>
      <c r="U471" s="22"/>
      <c r="V471" s="22"/>
      <c r="W471" s="22"/>
      <c r="X471" s="22">
        <f>R471+T471+U471+V471+W471</f>
        <v>0</v>
      </c>
      <c r="Y471" s="22">
        <f t="shared" ref="Y471:AA471" si="1451">S471+U471+V471+W471+X471</f>
        <v>0</v>
      </c>
      <c r="Z471" s="22">
        <f t="shared" si="1451"/>
        <v>0</v>
      </c>
      <c r="AA471" s="22">
        <f t="shared" si="1451"/>
        <v>0</v>
      </c>
      <c r="AB471" s="104" t="e">
        <f t="shared" si="1437"/>
        <v>#DIV/0!</v>
      </c>
      <c r="AC471" s="104"/>
    </row>
    <row r="472" spans="1:29" s="9" customFormat="1" ht="16.5">
      <c r="A472" s="66" t="s">
        <v>79</v>
      </c>
      <c r="B472" s="21" t="s">
        <v>55</v>
      </c>
      <c r="C472" s="21" t="s">
        <v>58</v>
      </c>
      <c r="D472" s="21" t="s">
        <v>699</v>
      </c>
      <c r="E472" s="21"/>
      <c r="F472" s="22"/>
      <c r="G472" s="22"/>
      <c r="H472" s="37"/>
      <c r="I472" s="37"/>
      <c r="J472" s="37"/>
      <c r="K472" s="37"/>
      <c r="L472" s="22"/>
      <c r="M472" s="22"/>
      <c r="N472" s="22">
        <f>N473</f>
        <v>425</v>
      </c>
      <c r="O472" s="22">
        <f t="shared" ref="O472:O473" si="1452">O473</f>
        <v>0</v>
      </c>
      <c r="P472" s="22">
        <f t="shared" ref="P472:P473" si="1453">P473</f>
        <v>0</v>
      </c>
      <c r="Q472" s="22">
        <f t="shared" ref="Q472:Q473" si="1454">Q473</f>
        <v>0</v>
      </c>
      <c r="R472" s="22">
        <f t="shared" ref="R472:R473" si="1455">R473</f>
        <v>425</v>
      </c>
      <c r="S472" s="22">
        <f t="shared" ref="S472:S473" si="1456">S473</f>
        <v>0</v>
      </c>
      <c r="T472" s="22">
        <f>T473</f>
        <v>0</v>
      </c>
      <c r="U472" s="22">
        <f t="shared" ref="U472:AA473" si="1457">U473</f>
        <v>0</v>
      </c>
      <c r="V472" s="22">
        <f t="shared" si="1457"/>
        <v>0</v>
      </c>
      <c r="W472" s="22">
        <f t="shared" si="1457"/>
        <v>0</v>
      </c>
      <c r="X472" s="22">
        <f t="shared" si="1457"/>
        <v>425</v>
      </c>
      <c r="Y472" s="22">
        <f t="shared" si="1457"/>
        <v>0</v>
      </c>
      <c r="Z472" s="22">
        <f t="shared" si="1457"/>
        <v>0</v>
      </c>
      <c r="AA472" s="22">
        <f t="shared" si="1457"/>
        <v>0</v>
      </c>
      <c r="AB472" s="104">
        <f t="shared" si="1437"/>
        <v>0</v>
      </c>
      <c r="AC472" s="104"/>
    </row>
    <row r="473" spans="1:29" s="9" customFormat="1" ht="33">
      <c r="A473" s="66" t="s">
        <v>549</v>
      </c>
      <c r="B473" s="21" t="s">
        <v>55</v>
      </c>
      <c r="C473" s="21" t="s">
        <v>58</v>
      </c>
      <c r="D473" s="21" t="s">
        <v>699</v>
      </c>
      <c r="E473" s="21" t="s">
        <v>80</v>
      </c>
      <c r="F473" s="22"/>
      <c r="G473" s="22"/>
      <c r="H473" s="37"/>
      <c r="I473" s="37"/>
      <c r="J473" s="37"/>
      <c r="K473" s="37"/>
      <c r="L473" s="22"/>
      <c r="M473" s="22"/>
      <c r="N473" s="22">
        <f>N474</f>
        <v>425</v>
      </c>
      <c r="O473" s="22">
        <f t="shared" si="1452"/>
        <v>0</v>
      </c>
      <c r="P473" s="22">
        <f t="shared" si="1453"/>
        <v>0</v>
      </c>
      <c r="Q473" s="22">
        <f t="shared" si="1454"/>
        <v>0</v>
      </c>
      <c r="R473" s="22">
        <f t="shared" si="1455"/>
        <v>425</v>
      </c>
      <c r="S473" s="22">
        <f t="shared" si="1456"/>
        <v>0</v>
      </c>
      <c r="T473" s="22">
        <f>T474</f>
        <v>0</v>
      </c>
      <c r="U473" s="22">
        <f t="shared" si="1457"/>
        <v>0</v>
      </c>
      <c r="V473" s="22">
        <f t="shared" si="1457"/>
        <v>0</v>
      </c>
      <c r="W473" s="22">
        <f t="shared" si="1457"/>
        <v>0</v>
      </c>
      <c r="X473" s="22">
        <f t="shared" si="1457"/>
        <v>425</v>
      </c>
      <c r="Y473" s="22">
        <f t="shared" si="1457"/>
        <v>0</v>
      </c>
      <c r="Z473" s="22">
        <f t="shared" si="1457"/>
        <v>0</v>
      </c>
      <c r="AA473" s="22">
        <f t="shared" si="1457"/>
        <v>0</v>
      </c>
      <c r="AB473" s="104">
        <f t="shared" si="1437"/>
        <v>0</v>
      </c>
      <c r="AC473" s="104"/>
    </row>
    <row r="474" spans="1:29" s="9" customFormat="1" ht="49.5">
      <c r="A474" s="66" t="s">
        <v>167</v>
      </c>
      <c r="B474" s="21" t="s">
        <v>55</v>
      </c>
      <c r="C474" s="21" t="s">
        <v>58</v>
      </c>
      <c r="D474" s="21" t="s">
        <v>699</v>
      </c>
      <c r="E474" s="21" t="s">
        <v>166</v>
      </c>
      <c r="F474" s="22"/>
      <c r="G474" s="22"/>
      <c r="H474" s="37"/>
      <c r="I474" s="37"/>
      <c r="J474" s="37"/>
      <c r="K474" s="37"/>
      <c r="L474" s="22"/>
      <c r="M474" s="22"/>
      <c r="N474" s="22">
        <v>425</v>
      </c>
      <c r="O474" s="22"/>
      <c r="P474" s="22"/>
      <c r="Q474" s="22"/>
      <c r="R474" s="22">
        <f>L474+N474+O474+P474+Q474</f>
        <v>425</v>
      </c>
      <c r="S474" s="22">
        <f>M474+Q474</f>
        <v>0</v>
      </c>
      <c r="T474" s="22"/>
      <c r="U474" s="22"/>
      <c r="V474" s="22"/>
      <c r="W474" s="22"/>
      <c r="X474" s="22">
        <f>R474+T474+U474+V474+W474</f>
        <v>425</v>
      </c>
      <c r="Y474" s="22">
        <f>S474+W474</f>
        <v>0</v>
      </c>
      <c r="Z474" s="22"/>
      <c r="AA474" s="22"/>
      <c r="AB474" s="104">
        <f t="shared" si="1437"/>
        <v>0</v>
      </c>
      <c r="AC474" s="104"/>
    </row>
    <row r="475" spans="1:29" s="9" customFormat="1" ht="16.5">
      <c r="A475" s="27" t="s">
        <v>436</v>
      </c>
      <c r="B475" s="21" t="s">
        <v>55</v>
      </c>
      <c r="C475" s="21" t="s">
        <v>58</v>
      </c>
      <c r="D475" s="21" t="s">
        <v>437</v>
      </c>
      <c r="E475" s="21"/>
      <c r="F475" s="22">
        <f t="shared" si="1438"/>
        <v>2311</v>
      </c>
      <c r="G475" s="22">
        <f t="shared" si="1438"/>
        <v>0</v>
      </c>
      <c r="H475" s="37">
        <f>H476</f>
        <v>0</v>
      </c>
      <c r="I475" s="37">
        <f t="shared" si="1439"/>
        <v>0</v>
      </c>
      <c r="J475" s="37">
        <f t="shared" si="1439"/>
        <v>0</v>
      </c>
      <c r="K475" s="37">
        <f t="shared" si="1439"/>
        <v>0</v>
      </c>
      <c r="L475" s="22">
        <f t="shared" si="1439"/>
        <v>2311</v>
      </c>
      <c r="M475" s="22">
        <f t="shared" si="1439"/>
        <v>0</v>
      </c>
      <c r="N475" s="22">
        <f>N476</f>
        <v>0</v>
      </c>
      <c r="O475" s="22">
        <f t="shared" si="1440"/>
        <v>0</v>
      </c>
      <c r="P475" s="22">
        <f t="shared" si="1441"/>
        <v>0</v>
      </c>
      <c r="Q475" s="22">
        <f t="shared" si="1442"/>
        <v>0</v>
      </c>
      <c r="R475" s="22">
        <f t="shared" si="1443"/>
        <v>2311</v>
      </c>
      <c r="S475" s="22">
        <f t="shared" si="1444"/>
        <v>0</v>
      </c>
      <c r="T475" s="22">
        <f>T476</f>
        <v>0</v>
      </c>
      <c r="U475" s="22">
        <f t="shared" si="1445"/>
        <v>0</v>
      </c>
      <c r="V475" s="22">
        <f t="shared" si="1445"/>
        <v>0</v>
      </c>
      <c r="W475" s="22">
        <f t="shared" si="1445"/>
        <v>0</v>
      </c>
      <c r="X475" s="22">
        <f t="shared" si="1445"/>
        <v>2311</v>
      </c>
      <c r="Y475" s="22">
        <f t="shared" si="1445"/>
        <v>0</v>
      </c>
      <c r="Z475" s="22">
        <f t="shared" si="1445"/>
        <v>144</v>
      </c>
      <c r="AA475" s="22">
        <f t="shared" si="1445"/>
        <v>0</v>
      </c>
      <c r="AB475" s="104">
        <f t="shared" si="1437"/>
        <v>6.2310688013846827</v>
      </c>
      <c r="AC475" s="104"/>
    </row>
    <row r="476" spans="1:29" s="9" customFormat="1" ht="33">
      <c r="A476" s="27" t="s">
        <v>424</v>
      </c>
      <c r="B476" s="21" t="s">
        <v>55</v>
      </c>
      <c r="C476" s="21" t="s">
        <v>58</v>
      </c>
      <c r="D476" s="21" t="s">
        <v>437</v>
      </c>
      <c r="E476" s="21" t="s">
        <v>80</v>
      </c>
      <c r="F476" s="22">
        <f t="shared" si="1438"/>
        <v>2311</v>
      </c>
      <c r="G476" s="22">
        <f t="shared" si="1438"/>
        <v>0</v>
      </c>
      <c r="H476" s="37">
        <f>H477</f>
        <v>0</v>
      </c>
      <c r="I476" s="37">
        <f t="shared" si="1439"/>
        <v>0</v>
      </c>
      <c r="J476" s="37">
        <f t="shared" si="1439"/>
        <v>0</v>
      </c>
      <c r="K476" s="37">
        <f t="shared" si="1439"/>
        <v>0</v>
      </c>
      <c r="L476" s="22">
        <f t="shared" si="1439"/>
        <v>2311</v>
      </c>
      <c r="M476" s="22">
        <f t="shared" si="1439"/>
        <v>0</v>
      </c>
      <c r="N476" s="22">
        <f>N477</f>
        <v>0</v>
      </c>
      <c r="O476" s="22">
        <f t="shared" si="1440"/>
        <v>0</v>
      </c>
      <c r="P476" s="22">
        <f t="shared" si="1441"/>
        <v>0</v>
      </c>
      <c r="Q476" s="22">
        <f t="shared" si="1442"/>
        <v>0</v>
      </c>
      <c r="R476" s="22">
        <f t="shared" si="1443"/>
        <v>2311</v>
      </c>
      <c r="S476" s="22">
        <f t="shared" si="1444"/>
        <v>0</v>
      </c>
      <c r="T476" s="22">
        <f>T477</f>
        <v>0</v>
      </c>
      <c r="U476" s="22">
        <f t="shared" si="1445"/>
        <v>0</v>
      </c>
      <c r="V476" s="22">
        <f t="shared" si="1445"/>
        <v>0</v>
      </c>
      <c r="W476" s="22">
        <f t="shared" si="1445"/>
        <v>0</v>
      </c>
      <c r="X476" s="22">
        <f t="shared" si="1445"/>
        <v>2311</v>
      </c>
      <c r="Y476" s="22">
        <f t="shared" si="1445"/>
        <v>0</v>
      </c>
      <c r="Z476" s="22">
        <f t="shared" si="1445"/>
        <v>144</v>
      </c>
      <c r="AA476" s="22">
        <f t="shared" si="1445"/>
        <v>0</v>
      </c>
      <c r="AB476" s="104">
        <f t="shared" si="1437"/>
        <v>6.2310688013846827</v>
      </c>
      <c r="AC476" s="104"/>
    </row>
    <row r="477" spans="1:29" s="9" customFormat="1" ht="37.5" customHeight="1">
      <c r="A477" s="55" t="s">
        <v>167</v>
      </c>
      <c r="B477" s="21" t="s">
        <v>55</v>
      </c>
      <c r="C477" s="21" t="s">
        <v>58</v>
      </c>
      <c r="D477" s="21" t="s">
        <v>437</v>
      </c>
      <c r="E477" s="21" t="s">
        <v>166</v>
      </c>
      <c r="F477" s="22">
        <f>512+1799</f>
        <v>2311</v>
      </c>
      <c r="G477" s="22"/>
      <c r="H477" s="37"/>
      <c r="I477" s="37"/>
      <c r="J477" s="37"/>
      <c r="K477" s="37"/>
      <c r="L477" s="22">
        <f>F477+H477+I477+J477+K477</f>
        <v>2311</v>
      </c>
      <c r="M477" s="22">
        <f>G477+K477</f>
        <v>0</v>
      </c>
      <c r="N477" s="22"/>
      <c r="O477" s="22"/>
      <c r="P477" s="22"/>
      <c r="Q477" s="22"/>
      <c r="R477" s="22">
        <f>L477+N477+O477+P477+Q477</f>
        <v>2311</v>
      </c>
      <c r="S477" s="22">
        <f>M477+Q477</f>
        <v>0</v>
      </c>
      <c r="T477" s="22"/>
      <c r="U477" s="22"/>
      <c r="V477" s="22"/>
      <c r="W477" s="22"/>
      <c r="X477" s="22">
        <f>R477+T477+U477+V477+W477</f>
        <v>2311</v>
      </c>
      <c r="Y477" s="22">
        <f>S477+W477</f>
        <v>0</v>
      </c>
      <c r="Z477" s="22">
        <f>143+1</f>
        <v>144</v>
      </c>
      <c r="AA477" s="22"/>
      <c r="AB477" s="104">
        <f t="shared" si="1437"/>
        <v>6.2310688013846827</v>
      </c>
      <c r="AC477" s="104"/>
    </row>
    <row r="478" spans="1:29" ht="16.5">
      <c r="A478" s="60"/>
      <c r="B478" s="28"/>
      <c r="C478" s="28"/>
      <c r="D478" s="61"/>
      <c r="E478" s="28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22"/>
      <c r="AA478" s="22"/>
      <c r="AB478" s="104"/>
      <c r="AC478" s="104"/>
    </row>
    <row r="479" spans="1:29" s="5" customFormat="1" ht="40.5">
      <c r="A479" s="41" t="s">
        <v>28</v>
      </c>
      <c r="B479" s="16" t="s">
        <v>29</v>
      </c>
      <c r="C479" s="16"/>
      <c r="D479" s="17"/>
      <c r="E479" s="16"/>
      <c r="F479" s="29">
        <f t="shared" ref="F479:S479" si="1458">F481+F509+F531+F584</f>
        <v>924725</v>
      </c>
      <c r="G479" s="29">
        <f t="shared" si="1458"/>
        <v>66588</v>
      </c>
      <c r="H479" s="18">
        <f t="shared" si="1458"/>
        <v>16698</v>
      </c>
      <c r="I479" s="18">
        <f t="shared" si="1458"/>
        <v>-2</v>
      </c>
      <c r="J479" s="18">
        <f t="shared" si="1458"/>
        <v>0</v>
      </c>
      <c r="K479" s="18">
        <f t="shared" si="1458"/>
        <v>35970</v>
      </c>
      <c r="L479" s="18">
        <f t="shared" si="1458"/>
        <v>977393</v>
      </c>
      <c r="M479" s="18">
        <f t="shared" si="1458"/>
        <v>102558</v>
      </c>
      <c r="N479" s="18">
        <f t="shared" si="1458"/>
        <v>2339</v>
      </c>
      <c r="O479" s="18">
        <f t="shared" si="1458"/>
        <v>-85</v>
      </c>
      <c r="P479" s="18">
        <f t="shared" si="1458"/>
        <v>0</v>
      </c>
      <c r="Q479" s="18">
        <f t="shared" si="1458"/>
        <v>0</v>
      </c>
      <c r="R479" s="18">
        <f t="shared" si="1458"/>
        <v>979647</v>
      </c>
      <c r="S479" s="18">
        <f t="shared" si="1458"/>
        <v>102558</v>
      </c>
      <c r="T479" s="18">
        <f t="shared" ref="T479:Y479" si="1459">T481+T509+T531+T584</f>
        <v>0</v>
      </c>
      <c r="U479" s="18">
        <f t="shared" si="1459"/>
        <v>0</v>
      </c>
      <c r="V479" s="18">
        <f t="shared" si="1459"/>
        <v>0</v>
      </c>
      <c r="W479" s="18">
        <f t="shared" si="1459"/>
        <v>290570</v>
      </c>
      <c r="X479" s="18">
        <f t="shared" si="1459"/>
        <v>1270217</v>
      </c>
      <c r="Y479" s="18">
        <f t="shared" si="1459"/>
        <v>393128</v>
      </c>
      <c r="Z479" s="18">
        <f t="shared" ref="Z479:AA479" si="1460">Z481+Z509+Z531+Z584</f>
        <v>174685</v>
      </c>
      <c r="AA479" s="18">
        <f t="shared" si="1460"/>
        <v>0</v>
      </c>
      <c r="AB479" s="103">
        <f t="shared" si="1437"/>
        <v>13.752374594262239</v>
      </c>
      <c r="AC479" s="103">
        <f t="shared" ref="AC479:AC507" si="1461">AA479/Y479*100</f>
        <v>0</v>
      </c>
    </row>
    <row r="480" spans="1:29" ht="16.5">
      <c r="A480" s="60"/>
      <c r="B480" s="28"/>
      <c r="C480" s="28"/>
      <c r="D480" s="61"/>
      <c r="E480" s="28"/>
      <c r="F480" s="32"/>
      <c r="G480" s="32"/>
      <c r="H480" s="15"/>
      <c r="I480" s="15"/>
      <c r="J480" s="15"/>
      <c r="K480" s="15"/>
      <c r="L480" s="32"/>
      <c r="M480" s="32"/>
      <c r="N480" s="15"/>
      <c r="O480" s="15"/>
      <c r="P480" s="15"/>
      <c r="Q480" s="15"/>
      <c r="R480" s="32"/>
      <c r="S480" s="32"/>
      <c r="T480" s="15"/>
      <c r="U480" s="15"/>
      <c r="V480" s="15"/>
      <c r="W480" s="15"/>
      <c r="X480" s="32"/>
      <c r="Y480" s="32"/>
      <c r="Z480" s="22"/>
      <c r="AA480" s="22"/>
      <c r="AB480" s="104"/>
      <c r="AC480" s="104"/>
    </row>
    <row r="481" spans="1:29" s="7" customFormat="1" ht="18.75">
      <c r="A481" s="50" t="s">
        <v>30</v>
      </c>
      <c r="B481" s="19" t="s">
        <v>62</v>
      </c>
      <c r="C481" s="19" t="s">
        <v>50</v>
      </c>
      <c r="D481" s="54"/>
      <c r="E481" s="20"/>
      <c r="F481" s="20">
        <f t="shared" ref="F481:G481" si="1462">F482+F487+F501+F492+F497</f>
        <v>31382</v>
      </c>
      <c r="G481" s="20">
        <f t="shared" si="1462"/>
        <v>0</v>
      </c>
      <c r="H481" s="36">
        <f>H482+H487+H492+H501</f>
        <v>0</v>
      </c>
      <c r="I481" s="36">
        <f t="shared" ref="I481:M481" si="1463">I482+I487+I492+I501</f>
        <v>0</v>
      </c>
      <c r="J481" s="36">
        <f t="shared" si="1463"/>
        <v>0</v>
      </c>
      <c r="K481" s="36">
        <f t="shared" si="1463"/>
        <v>0</v>
      </c>
      <c r="L481" s="20">
        <f t="shared" si="1463"/>
        <v>31382</v>
      </c>
      <c r="M481" s="20">
        <f t="shared" si="1463"/>
        <v>0</v>
      </c>
      <c r="N481" s="36">
        <f>N482+N487+N492+N501</f>
        <v>0</v>
      </c>
      <c r="O481" s="36">
        <f t="shared" ref="O481" si="1464">O482+O487+O492+O501</f>
        <v>0</v>
      </c>
      <c r="P481" s="36">
        <f t="shared" ref="P481" si="1465">P482+P487+P492+P501</f>
        <v>0</v>
      </c>
      <c r="Q481" s="36">
        <f t="shared" ref="Q481" si="1466">Q482+Q487+Q492+Q501</f>
        <v>0</v>
      </c>
      <c r="R481" s="20">
        <f t="shared" ref="R481" si="1467">R482+R487+R492+R501</f>
        <v>31382</v>
      </c>
      <c r="S481" s="20">
        <f t="shared" ref="S481" si="1468">S482+S487+S492+S501</f>
        <v>0</v>
      </c>
      <c r="T481" s="36">
        <f>T482+T487+T492+T501</f>
        <v>0</v>
      </c>
      <c r="U481" s="36">
        <f t="shared" ref="U481:Y481" si="1469">U482+U487+U492+U501</f>
        <v>0</v>
      </c>
      <c r="V481" s="36">
        <f t="shared" si="1469"/>
        <v>0</v>
      </c>
      <c r="W481" s="36">
        <f t="shared" si="1469"/>
        <v>0</v>
      </c>
      <c r="X481" s="20">
        <f t="shared" si="1469"/>
        <v>31382</v>
      </c>
      <c r="Y481" s="20">
        <f t="shared" si="1469"/>
        <v>0</v>
      </c>
      <c r="Z481" s="20">
        <f t="shared" ref="Z481:AA481" si="1470">Z482+Z487+Z492+Z501</f>
        <v>4835</v>
      </c>
      <c r="AA481" s="20">
        <f t="shared" si="1470"/>
        <v>0</v>
      </c>
      <c r="AB481" s="105">
        <f t="shared" si="1437"/>
        <v>15.406921164999044</v>
      </c>
      <c r="AC481" s="105"/>
    </row>
    <row r="482" spans="1:29" s="7" customFormat="1" ht="83.25">
      <c r="A482" s="66" t="s">
        <v>163</v>
      </c>
      <c r="B482" s="21" t="s">
        <v>62</v>
      </c>
      <c r="C482" s="21" t="s">
        <v>50</v>
      </c>
      <c r="D482" s="21" t="s">
        <v>261</v>
      </c>
      <c r="E482" s="21"/>
      <c r="F482" s="22">
        <f t="shared" ref="F482:G485" si="1471">F483</f>
        <v>328</v>
      </c>
      <c r="G482" s="22">
        <f t="shared" si="1471"/>
        <v>0</v>
      </c>
      <c r="H482" s="36">
        <f>H483</f>
        <v>0</v>
      </c>
      <c r="I482" s="36">
        <f t="shared" ref="I482:M485" si="1472">I483</f>
        <v>0</v>
      </c>
      <c r="J482" s="36">
        <f t="shared" si="1472"/>
        <v>0</v>
      </c>
      <c r="K482" s="36">
        <f t="shared" si="1472"/>
        <v>0</v>
      </c>
      <c r="L482" s="22">
        <f t="shared" si="1472"/>
        <v>328</v>
      </c>
      <c r="M482" s="22">
        <f t="shared" si="1472"/>
        <v>0</v>
      </c>
      <c r="N482" s="36">
        <f>N483</f>
        <v>0</v>
      </c>
      <c r="O482" s="36">
        <f t="shared" ref="O482:O485" si="1473">O483</f>
        <v>0</v>
      </c>
      <c r="P482" s="36">
        <f t="shared" ref="P482:P485" si="1474">P483</f>
        <v>0</v>
      </c>
      <c r="Q482" s="36">
        <f t="shared" ref="Q482:Q485" si="1475">Q483</f>
        <v>0</v>
      </c>
      <c r="R482" s="22">
        <f t="shared" ref="R482:R485" si="1476">R483</f>
        <v>328</v>
      </c>
      <c r="S482" s="22">
        <f t="shared" ref="S482:S485" si="1477">S483</f>
        <v>0</v>
      </c>
      <c r="T482" s="36">
        <f>T483</f>
        <v>0</v>
      </c>
      <c r="U482" s="36">
        <f t="shared" ref="U482:AA485" si="1478">U483</f>
        <v>0</v>
      </c>
      <c r="V482" s="36">
        <f t="shared" si="1478"/>
        <v>0</v>
      </c>
      <c r="W482" s="36">
        <f t="shared" si="1478"/>
        <v>0</v>
      </c>
      <c r="X482" s="22">
        <f t="shared" si="1478"/>
        <v>328</v>
      </c>
      <c r="Y482" s="22">
        <f t="shared" si="1478"/>
        <v>0</v>
      </c>
      <c r="Z482" s="22">
        <f t="shared" si="1478"/>
        <v>0</v>
      </c>
      <c r="AA482" s="22">
        <f t="shared" si="1478"/>
        <v>0</v>
      </c>
      <c r="AB482" s="104">
        <f t="shared" si="1437"/>
        <v>0</v>
      </c>
      <c r="AC482" s="104"/>
    </row>
    <row r="483" spans="1:29" s="7" customFormat="1" ht="25.5" customHeight="1">
      <c r="A483" s="55" t="s">
        <v>78</v>
      </c>
      <c r="B483" s="21" t="s">
        <v>62</v>
      </c>
      <c r="C483" s="21" t="s">
        <v>50</v>
      </c>
      <c r="D483" s="21" t="s">
        <v>262</v>
      </c>
      <c r="E483" s="21"/>
      <c r="F483" s="22">
        <f t="shared" si="1471"/>
        <v>328</v>
      </c>
      <c r="G483" s="22">
        <f t="shared" si="1471"/>
        <v>0</v>
      </c>
      <c r="H483" s="36">
        <f>H484</f>
        <v>0</v>
      </c>
      <c r="I483" s="36">
        <f t="shared" si="1472"/>
        <v>0</v>
      </c>
      <c r="J483" s="36">
        <f t="shared" si="1472"/>
        <v>0</v>
      </c>
      <c r="K483" s="36">
        <f t="shared" si="1472"/>
        <v>0</v>
      </c>
      <c r="L483" s="22">
        <f t="shared" si="1472"/>
        <v>328</v>
      </c>
      <c r="M483" s="22">
        <f t="shared" si="1472"/>
        <v>0</v>
      </c>
      <c r="N483" s="36">
        <f>N484</f>
        <v>0</v>
      </c>
      <c r="O483" s="36">
        <f t="shared" si="1473"/>
        <v>0</v>
      </c>
      <c r="P483" s="36">
        <f t="shared" si="1474"/>
        <v>0</v>
      </c>
      <c r="Q483" s="36">
        <f t="shared" si="1475"/>
        <v>0</v>
      </c>
      <c r="R483" s="22">
        <f t="shared" si="1476"/>
        <v>328</v>
      </c>
      <c r="S483" s="22">
        <f t="shared" si="1477"/>
        <v>0</v>
      </c>
      <c r="T483" s="36">
        <f>T484</f>
        <v>0</v>
      </c>
      <c r="U483" s="36">
        <f t="shared" si="1478"/>
        <v>0</v>
      </c>
      <c r="V483" s="36">
        <f t="shared" si="1478"/>
        <v>0</v>
      </c>
      <c r="W483" s="36">
        <f t="shared" si="1478"/>
        <v>0</v>
      </c>
      <c r="X483" s="22">
        <f t="shared" si="1478"/>
        <v>328</v>
      </c>
      <c r="Y483" s="22">
        <f t="shared" si="1478"/>
        <v>0</v>
      </c>
      <c r="Z483" s="22">
        <f t="shared" si="1478"/>
        <v>0</v>
      </c>
      <c r="AA483" s="22">
        <f t="shared" si="1478"/>
        <v>0</v>
      </c>
      <c r="AB483" s="104">
        <f t="shared" si="1437"/>
        <v>0</v>
      </c>
      <c r="AC483" s="104"/>
    </row>
    <row r="484" spans="1:29" s="7" customFormat="1" ht="18.75">
      <c r="A484" s="27" t="s">
        <v>101</v>
      </c>
      <c r="B484" s="21" t="s">
        <v>62</v>
      </c>
      <c r="C484" s="21" t="s">
        <v>50</v>
      </c>
      <c r="D484" s="21" t="s">
        <v>368</v>
      </c>
      <c r="E484" s="21"/>
      <c r="F484" s="22">
        <f t="shared" si="1471"/>
        <v>328</v>
      </c>
      <c r="G484" s="22">
        <f t="shared" si="1471"/>
        <v>0</v>
      </c>
      <c r="H484" s="36">
        <f>H485</f>
        <v>0</v>
      </c>
      <c r="I484" s="36">
        <f t="shared" si="1472"/>
        <v>0</v>
      </c>
      <c r="J484" s="36">
        <f t="shared" si="1472"/>
        <v>0</v>
      </c>
      <c r="K484" s="36">
        <f t="shared" si="1472"/>
        <v>0</v>
      </c>
      <c r="L484" s="22">
        <f t="shared" si="1472"/>
        <v>328</v>
      </c>
      <c r="M484" s="22">
        <f t="shared" si="1472"/>
        <v>0</v>
      </c>
      <c r="N484" s="36">
        <f>N485</f>
        <v>0</v>
      </c>
      <c r="O484" s="36">
        <f t="shared" si="1473"/>
        <v>0</v>
      </c>
      <c r="P484" s="36">
        <f t="shared" si="1474"/>
        <v>0</v>
      </c>
      <c r="Q484" s="36">
        <f t="shared" si="1475"/>
        <v>0</v>
      </c>
      <c r="R484" s="22">
        <f t="shared" si="1476"/>
        <v>328</v>
      </c>
      <c r="S484" s="22">
        <f t="shared" si="1477"/>
        <v>0</v>
      </c>
      <c r="T484" s="36">
        <f>T485</f>
        <v>0</v>
      </c>
      <c r="U484" s="36">
        <f t="shared" si="1478"/>
        <v>0</v>
      </c>
      <c r="V484" s="36">
        <f t="shared" si="1478"/>
        <v>0</v>
      </c>
      <c r="W484" s="36">
        <f t="shared" si="1478"/>
        <v>0</v>
      </c>
      <c r="X484" s="22">
        <f t="shared" si="1478"/>
        <v>328</v>
      </c>
      <c r="Y484" s="22">
        <f t="shared" si="1478"/>
        <v>0</v>
      </c>
      <c r="Z484" s="22">
        <f t="shared" si="1478"/>
        <v>0</v>
      </c>
      <c r="AA484" s="22">
        <f t="shared" si="1478"/>
        <v>0</v>
      </c>
      <c r="AB484" s="104">
        <f t="shared" si="1437"/>
        <v>0</v>
      </c>
      <c r="AC484" s="104"/>
    </row>
    <row r="485" spans="1:29" s="7" customFormat="1" ht="18.75">
      <c r="A485" s="55" t="s">
        <v>99</v>
      </c>
      <c r="B485" s="21" t="s">
        <v>62</v>
      </c>
      <c r="C485" s="21" t="s">
        <v>50</v>
      </c>
      <c r="D485" s="21" t="s">
        <v>368</v>
      </c>
      <c r="E485" s="21" t="s">
        <v>100</v>
      </c>
      <c r="F485" s="22">
        <f t="shared" si="1471"/>
        <v>328</v>
      </c>
      <c r="G485" s="22">
        <f t="shared" si="1471"/>
        <v>0</v>
      </c>
      <c r="H485" s="36">
        <f>H486</f>
        <v>0</v>
      </c>
      <c r="I485" s="36">
        <f t="shared" si="1472"/>
        <v>0</v>
      </c>
      <c r="J485" s="36">
        <f t="shared" si="1472"/>
        <v>0</v>
      </c>
      <c r="K485" s="36">
        <f t="shared" si="1472"/>
        <v>0</v>
      </c>
      <c r="L485" s="22">
        <f t="shared" si="1472"/>
        <v>328</v>
      </c>
      <c r="M485" s="22">
        <f t="shared" si="1472"/>
        <v>0</v>
      </c>
      <c r="N485" s="36">
        <f>N486</f>
        <v>0</v>
      </c>
      <c r="O485" s="36">
        <f t="shared" si="1473"/>
        <v>0</v>
      </c>
      <c r="P485" s="36">
        <f t="shared" si="1474"/>
        <v>0</v>
      </c>
      <c r="Q485" s="36">
        <f t="shared" si="1475"/>
        <v>0</v>
      </c>
      <c r="R485" s="22">
        <f t="shared" si="1476"/>
        <v>328</v>
      </c>
      <c r="S485" s="22">
        <f t="shared" si="1477"/>
        <v>0</v>
      </c>
      <c r="T485" s="36">
        <f>T486</f>
        <v>0</v>
      </c>
      <c r="U485" s="36">
        <f t="shared" si="1478"/>
        <v>0</v>
      </c>
      <c r="V485" s="36">
        <f t="shared" si="1478"/>
        <v>0</v>
      </c>
      <c r="W485" s="36">
        <f t="shared" si="1478"/>
        <v>0</v>
      </c>
      <c r="X485" s="22">
        <f t="shared" si="1478"/>
        <v>328</v>
      </c>
      <c r="Y485" s="22">
        <f t="shared" si="1478"/>
        <v>0</v>
      </c>
      <c r="Z485" s="22">
        <f t="shared" si="1478"/>
        <v>0</v>
      </c>
      <c r="AA485" s="22">
        <f t="shared" si="1478"/>
        <v>0</v>
      </c>
      <c r="AB485" s="104">
        <f t="shared" si="1437"/>
        <v>0</v>
      </c>
      <c r="AC485" s="104"/>
    </row>
    <row r="486" spans="1:29" s="7" customFormat="1" ht="66.75">
      <c r="A486" s="27" t="s">
        <v>423</v>
      </c>
      <c r="B486" s="21" t="s">
        <v>62</v>
      </c>
      <c r="C486" s="21" t="s">
        <v>50</v>
      </c>
      <c r="D486" s="21" t="s">
        <v>368</v>
      </c>
      <c r="E486" s="21" t="s">
        <v>191</v>
      </c>
      <c r="F486" s="22">
        <v>328</v>
      </c>
      <c r="G486" s="22"/>
      <c r="H486" s="36"/>
      <c r="I486" s="36"/>
      <c r="J486" s="36"/>
      <c r="K486" s="36"/>
      <c r="L486" s="22">
        <f>F486+H486+I486+J486+K486</f>
        <v>328</v>
      </c>
      <c r="M486" s="22">
        <f>G486+K486</f>
        <v>0</v>
      </c>
      <c r="N486" s="36"/>
      <c r="O486" s="36"/>
      <c r="P486" s="36"/>
      <c r="Q486" s="36"/>
      <c r="R486" s="22">
        <f>L486+N486+O486+P486+Q486</f>
        <v>328</v>
      </c>
      <c r="S486" s="22">
        <f>M486+Q486</f>
        <v>0</v>
      </c>
      <c r="T486" s="36"/>
      <c r="U486" s="36"/>
      <c r="V486" s="36"/>
      <c r="W486" s="36"/>
      <c r="X486" s="22">
        <f>R486+T486+U486+V486+W486</f>
        <v>328</v>
      </c>
      <c r="Y486" s="22">
        <f>S486+W486</f>
        <v>0</v>
      </c>
      <c r="Z486" s="22"/>
      <c r="AA486" s="22"/>
      <c r="AB486" s="104">
        <f t="shared" si="1437"/>
        <v>0</v>
      </c>
      <c r="AC486" s="104"/>
    </row>
    <row r="487" spans="1:29" s="7" customFormat="1" ht="53.25" customHeight="1">
      <c r="A487" s="66" t="s">
        <v>668</v>
      </c>
      <c r="B487" s="21" t="s">
        <v>62</v>
      </c>
      <c r="C487" s="21" t="s">
        <v>50</v>
      </c>
      <c r="D487" s="21" t="s">
        <v>369</v>
      </c>
      <c r="E487" s="21"/>
      <c r="F487" s="22">
        <f t="shared" ref="F487:G490" si="1479">F488</f>
        <v>5613</v>
      </c>
      <c r="G487" s="22">
        <f t="shared" si="1479"/>
        <v>0</v>
      </c>
      <c r="H487" s="36">
        <f>H488</f>
        <v>0</v>
      </c>
      <c r="I487" s="36">
        <f t="shared" ref="I487:M490" si="1480">I488</f>
        <v>0</v>
      </c>
      <c r="J487" s="36">
        <f t="shared" si="1480"/>
        <v>0</v>
      </c>
      <c r="K487" s="36">
        <f t="shared" si="1480"/>
        <v>0</v>
      </c>
      <c r="L487" s="22">
        <f t="shared" si="1480"/>
        <v>5613</v>
      </c>
      <c r="M487" s="22">
        <f t="shared" si="1480"/>
        <v>0</v>
      </c>
      <c r="N487" s="36">
        <f>N488</f>
        <v>0</v>
      </c>
      <c r="O487" s="36">
        <f t="shared" ref="O487:O490" si="1481">O488</f>
        <v>0</v>
      </c>
      <c r="P487" s="36">
        <f t="shared" ref="P487:P490" si="1482">P488</f>
        <v>0</v>
      </c>
      <c r="Q487" s="36">
        <f t="shared" ref="Q487:Q490" si="1483">Q488</f>
        <v>0</v>
      </c>
      <c r="R487" s="22">
        <f t="shared" ref="R487:R490" si="1484">R488</f>
        <v>5613</v>
      </c>
      <c r="S487" s="22">
        <f t="shared" ref="S487:S490" si="1485">S488</f>
        <v>0</v>
      </c>
      <c r="T487" s="36">
        <f>T488</f>
        <v>0</v>
      </c>
      <c r="U487" s="36">
        <f t="shared" ref="U487:AA490" si="1486">U488</f>
        <v>0</v>
      </c>
      <c r="V487" s="36">
        <f t="shared" si="1486"/>
        <v>0</v>
      </c>
      <c r="W487" s="36">
        <f t="shared" si="1486"/>
        <v>0</v>
      </c>
      <c r="X487" s="22">
        <f t="shared" si="1486"/>
        <v>5613</v>
      </c>
      <c r="Y487" s="22">
        <f t="shared" si="1486"/>
        <v>0</v>
      </c>
      <c r="Z487" s="22">
        <f t="shared" si="1486"/>
        <v>0</v>
      </c>
      <c r="AA487" s="22">
        <f t="shared" si="1486"/>
        <v>0</v>
      </c>
      <c r="AB487" s="104">
        <f t="shared" si="1437"/>
        <v>0</v>
      </c>
      <c r="AC487" s="104"/>
    </row>
    <row r="488" spans="1:29" s="7" customFormat="1" ht="24.75" customHeight="1">
      <c r="A488" s="55" t="s">
        <v>78</v>
      </c>
      <c r="B488" s="21" t="s">
        <v>62</v>
      </c>
      <c r="C488" s="21" t="s">
        <v>50</v>
      </c>
      <c r="D488" s="21" t="s">
        <v>370</v>
      </c>
      <c r="E488" s="21"/>
      <c r="F488" s="22">
        <f t="shared" si="1479"/>
        <v>5613</v>
      </c>
      <c r="G488" s="22">
        <f t="shared" si="1479"/>
        <v>0</v>
      </c>
      <c r="H488" s="36">
        <f>H489</f>
        <v>0</v>
      </c>
      <c r="I488" s="36">
        <f t="shared" si="1480"/>
        <v>0</v>
      </c>
      <c r="J488" s="36">
        <f t="shared" si="1480"/>
        <v>0</v>
      </c>
      <c r="K488" s="36">
        <f t="shared" si="1480"/>
        <v>0</v>
      </c>
      <c r="L488" s="22">
        <f t="shared" si="1480"/>
        <v>5613</v>
      </c>
      <c r="M488" s="22">
        <f t="shared" si="1480"/>
        <v>0</v>
      </c>
      <c r="N488" s="36">
        <f>N489</f>
        <v>0</v>
      </c>
      <c r="O488" s="36">
        <f t="shared" si="1481"/>
        <v>0</v>
      </c>
      <c r="P488" s="36">
        <f t="shared" si="1482"/>
        <v>0</v>
      </c>
      <c r="Q488" s="36">
        <f t="shared" si="1483"/>
        <v>0</v>
      </c>
      <c r="R488" s="22">
        <f t="shared" si="1484"/>
        <v>5613</v>
      </c>
      <c r="S488" s="22">
        <f t="shared" si="1485"/>
        <v>0</v>
      </c>
      <c r="T488" s="36">
        <f>T489</f>
        <v>0</v>
      </c>
      <c r="U488" s="36">
        <f t="shared" si="1486"/>
        <v>0</v>
      </c>
      <c r="V488" s="36">
        <f t="shared" si="1486"/>
        <v>0</v>
      </c>
      <c r="W488" s="36">
        <f t="shared" si="1486"/>
        <v>0</v>
      </c>
      <c r="X488" s="22">
        <f t="shared" si="1486"/>
        <v>5613</v>
      </c>
      <c r="Y488" s="22">
        <f t="shared" si="1486"/>
        <v>0</v>
      </c>
      <c r="Z488" s="22">
        <f t="shared" si="1486"/>
        <v>0</v>
      </c>
      <c r="AA488" s="22">
        <f t="shared" si="1486"/>
        <v>0</v>
      </c>
      <c r="AB488" s="104">
        <f t="shared" si="1437"/>
        <v>0</v>
      </c>
      <c r="AC488" s="104"/>
    </row>
    <row r="489" spans="1:29" s="7" customFormat="1" ht="20.25" customHeight="1">
      <c r="A489" s="27" t="s">
        <v>101</v>
      </c>
      <c r="B489" s="21" t="s">
        <v>62</v>
      </c>
      <c r="C489" s="21" t="s">
        <v>50</v>
      </c>
      <c r="D489" s="21" t="s">
        <v>371</v>
      </c>
      <c r="E489" s="21"/>
      <c r="F489" s="22">
        <f t="shared" si="1479"/>
        <v>5613</v>
      </c>
      <c r="G489" s="22">
        <f t="shared" si="1479"/>
        <v>0</v>
      </c>
      <c r="H489" s="36">
        <f>H490</f>
        <v>0</v>
      </c>
      <c r="I489" s="36">
        <f t="shared" si="1480"/>
        <v>0</v>
      </c>
      <c r="J489" s="36">
        <f t="shared" si="1480"/>
        <v>0</v>
      </c>
      <c r="K489" s="36">
        <f t="shared" si="1480"/>
        <v>0</v>
      </c>
      <c r="L489" s="22">
        <f t="shared" si="1480"/>
        <v>5613</v>
      </c>
      <c r="M489" s="22">
        <f t="shared" si="1480"/>
        <v>0</v>
      </c>
      <c r="N489" s="36">
        <f>N490</f>
        <v>0</v>
      </c>
      <c r="O489" s="36">
        <f t="shared" si="1481"/>
        <v>0</v>
      </c>
      <c r="P489" s="36">
        <f t="shared" si="1482"/>
        <v>0</v>
      </c>
      <c r="Q489" s="36">
        <f t="shared" si="1483"/>
        <v>0</v>
      </c>
      <c r="R489" s="22">
        <f t="shared" si="1484"/>
        <v>5613</v>
      </c>
      <c r="S489" s="22">
        <f t="shared" si="1485"/>
        <v>0</v>
      </c>
      <c r="T489" s="36">
        <f>T490</f>
        <v>0</v>
      </c>
      <c r="U489" s="36">
        <f t="shared" si="1486"/>
        <v>0</v>
      </c>
      <c r="V489" s="36">
        <f t="shared" si="1486"/>
        <v>0</v>
      </c>
      <c r="W489" s="36">
        <f t="shared" si="1486"/>
        <v>0</v>
      </c>
      <c r="X489" s="22">
        <f t="shared" si="1486"/>
        <v>5613</v>
      </c>
      <c r="Y489" s="22">
        <f t="shared" si="1486"/>
        <v>0</v>
      </c>
      <c r="Z489" s="22">
        <f t="shared" si="1486"/>
        <v>0</v>
      </c>
      <c r="AA489" s="22">
        <f t="shared" si="1486"/>
        <v>0</v>
      </c>
      <c r="AB489" s="104">
        <f t="shared" si="1437"/>
        <v>0</v>
      </c>
      <c r="AC489" s="104"/>
    </row>
    <row r="490" spans="1:29" s="7" customFormat="1" ht="21" customHeight="1">
      <c r="A490" s="55" t="s">
        <v>99</v>
      </c>
      <c r="B490" s="21" t="s">
        <v>62</v>
      </c>
      <c r="C490" s="21" t="s">
        <v>50</v>
      </c>
      <c r="D490" s="21" t="s">
        <v>371</v>
      </c>
      <c r="E490" s="21" t="s">
        <v>100</v>
      </c>
      <c r="F490" s="22">
        <f t="shared" si="1479"/>
        <v>5613</v>
      </c>
      <c r="G490" s="22">
        <f t="shared" si="1479"/>
        <v>0</v>
      </c>
      <c r="H490" s="36">
        <f>H491</f>
        <v>0</v>
      </c>
      <c r="I490" s="36">
        <f t="shared" si="1480"/>
        <v>0</v>
      </c>
      <c r="J490" s="36">
        <f t="shared" si="1480"/>
        <v>0</v>
      </c>
      <c r="K490" s="36">
        <f t="shared" si="1480"/>
        <v>0</v>
      </c>
      <c r="L490" s="22">
        <f t="shared" si="1480"/>
        <v>5613</v>
      </c>
      <c r="M490" s="22">
        <f t="shared" si="1480"/>
        <v>0</v>
      </c>
      <c r="N490" s="36">
        <f>N491</f>
        <v>0</v>
      </c>
      <c r="O490" s="36">
        <f t="shared" si="1481"/>
        <v>0</v>
      </c>
      <c r="P490" s="36">
        <f t="shared" si="1482"/>
        <v>0</v>
      </c>
      <c r="Q490" s="36">
        <f t="shared" si="1483"/>
        <v>0</v>
      </c>
      <c r="R490" s="22">
        <f t="shared" si="1484"/>
        <v>5613</v>
      </c>
      <c r="S490" s="22">
        <f t="shared" si="1485"/>
        <v>0</v>
      </c>
      <c r="T490" s="36">
        <f>T491</f>
        <v>0</v>
      </c>
      <c r="U490" s="36">
        <f t="shared" si="1486"/>
        <v>0</v>
      </c>
      <c r="V490" s="36">
        <f t="shared" si="1486"/>
        <v>0</v>
      </c>
      <c r="W490" s="36">
        <f t="shared" si="1486"/>
        <v>0</v>
      </c>
      <c r="X490" s="22">
        <f t="shared" si="1486"/>
        <v>5613</v>
      </c>
      <c r="Y490" s="22">
        <f t="shared" si="1486"/>
        <v>0</v>
      </c>
      <c r="Z490" s="22">
        <f t="shared" si="1486"/>
        <v>0</v>
      </c>
      <c r="AA490" s="22">
        <f t="shared" si="1486"/>
        <v>0</v>
      </c>
      <c r="AB490" s="104">
        <f t="shared" si="1437"/>
        <v>0</v>
      </c>
      <c r="AC490" s="104"/>
    </row>
    <row r="491" spans="1:29" s="7" customFormat="1" ht="69.75" customHeight="1">
      <c r="A491" s="27" t="s">
        <v>423</v>
      </c>
      <c r="B491" s="21" t="s">
        <v>62</v>
      </c>
      <c r="C491" s="21" t="s">
        <v>50</v>
      </c>
      <c r="D491" s="21" t="s">
        <v>371</v>
      </c>
      <c r="E491" s="21" t="s">
        <v>191</v>
      </c>
      <c r="F491" s="22">
        <f>1643+3970</f>
        <v>5613</v>
      </c>
      <c r="G491" s="22"/>
      <c r="H491" s="36"/>
      <c r="I491" s="36"/>
      <c r="J491" s="36"/>
      <c r="K491" s="36"/>
      <c r="L491" s="22">
        <f>F491+H491+I491+J491+K491</f>
        <v>5613</v>
      </c>
      <c r="M491" s="22">
        <f>G491+K491</f>
        <v>0</v>
      </c>
      <c r="N491" s="36"/>
      <c r="O491" s="36"/>
      <c r="P491" s="36"/>
      <c r="Q491" s="36"/>
      <c r="R491" s="22">
        <f>L491+N491+O491+P491+Q491</f>
        <v>5613</v>
      </c>
      <c r="S491" s="22">
        <f>M491+Q491</f>
        <v>0</v>
      </c>
      <c r="T491" s="36"/>
      <c r="U491" s="36"/>
      <c r="V491" s="36"/>
      <c r="W491" s="36"/>
      <c r="X491" s="22">
        <f>R491+T491+U491+V491+W491</f>
        <v>5613</v>
      </c>
      <c r="Y491" s="22">
        <f>S491+W491</f>
        <v>0</v>
      </c>
      <c r="Z491" s="22"/>
      <c r="AA491" s="22"/>
      <c r="AB491" s="104">
        <f t="shared" si="1437"/>
        <v>0</v>
      </c>
      <c r="AC491" s="104"/>
    </row>
    <row r="492" spans="1:29" s="7" customFormat="1" ht="50.25">
      <c r="A492" s="27" t="s">
        <v>493</v>
      </c>
      <c r="B492" s="21" t="s">
        <v>62</v>
      </c>
      <c r="C492" s="21" t="s">
        <v>50</v>
      </c>
      <c r="D492" s="21" t="s">
        <v>372</v>
      </c>
      <c r="E492" s="21"/>
      <c r="F492" s="22">
        <f t="shared" ref="F492:G495" si="1487">F493</f>
        <v>12068</v>
      </c>
      <c r="G492" s="22">
        <f t="shared" si="1487"/>
        <v>0</v>
      </c>
      <c r="H492" s="36">
        <f>H493</f>
        <v>0</v>
      </c>
      <c r="I492" s="36">
        <f t="shared" ref="I492:M495" si="1488">I493</f>
        <v>0</v>
      </c>
      <c r="J492" s="36">
        <f t="shared" si="1488"/>
        <v>0</v>
      </c>
      <c r="K492" s="36">
        <f t="shared" si="1488"/>
        <v>0</v>
      </c>
      <c r="L492" s="22">
        <f t="shared" si="1488"/>
        <v>12068</v>
      </c>
      <c r="M492" s="36">
        <f t="shared" si="1488"/>
        <v>0</v>
      </c>
      <c r="N492" s="36">
        <f>N493</f>
        <v>0</v>
      </c>
      <c r="O492" s="36">
        <f t="shared" ref="O492:O495" si="1489">O493</f>
        <v>0</v>
      </c>
      <c r="P492" s="36">
        <f t="shared" ref="P492:P495" si="1490">P493</f>
        <v>0</v>
      </c>
      <c r="Q492" s="36">
        <f t="shared" ref="Q492:Q495" si="1491">Q493</f>
        <v>0</v>
      </c>
      <c r="R492" s="22">
        <f t="shared" ref="R492:R495" si="1492">R493</f>
        <v>12068</v>
      </c>
      <c r="S492" s="36">
        <f t="shared" ref="S492:S495" si="1493">S493</f>
        <v>0</v>
      </c>
      <c r="T492" s="36">
        <f>T493</f>
        <v>0</v>
      </c>
      <c r="U492" s="36">
        <f t="shared" ref="U492:AA495" si="1494">U493</f>
        <v>0</v>
      </c>
      <c r="V492" s="36">
        <f t="shared" si="1494"/>
        <v>0</v>
      </c>
      <c r="W492" s="36">
        <f t="shared" si="1494"/>
        <v>0</v>
      </c>
      <c r="X492" s="22">
        <f t="shared" si="1494"/>
        <v>12068</v>
      </c>
      <c r="Y492" s="22">
        <f t="shared" si="1494"/>
        <v>0</v>
      </c>
      <c r="Z492" s="22">
        <f t="shared" si="1494"/>
        <v>0</v>
      </c>
      <c r="AA492" s="22">
        <f t="shared" si="1494"/>
        <v>0</v>
      </c>
      <c r="AB492" s="104">
        <f t="shared" si="1437"/>
        <v>0</v>
      </c>
      <c r="AC492" s="104"/>
    </row>
    <row r="493" spans="1:29" s="7" customFormat="1" ht="24" customHeight="1">
      <c r="A493" s="27" t="s">
        <v>78</v>
      </c>
      <c r="B493" s="21" t="s">
        <v>62</v>
      </c>
      <c r="C493" s="21" t="s">
        <v>50</v>
      </c>
      <c r="D493" s="21" t="s">
        <v>373</v>
      </c>
      <c r="E493" s="21"/>
      <c r="F493" s="22">
        <f t="shared" si="1487"/>
        <v>12068</v>
      </c>
      <c r="G493" s="22">
        <f t="shared" si="1487"/>
        <v>0</v>
      </c>
      <c r="H493" s="36">
        <f>H494</f>
        <v>0</v>
      </c>
      <c r="I493" s="36">
        <f t="shared" si="1488"/>
        <v>0</v>
      </c>
      <c r="J493" s="36">
        <f t="shared" si="1488"/>
        <v>0</v>
      </c>
      <c r="K493" s="36">
        <f t="shared" si="1488"/>
        <v>0</v>
      </c>
      <c r="L493" s="22">
        <f t="shared" si="1488"/>
        <v>12068</v>
      </c>
      <c r="M493" s="36">
        <f t="shared" si="1488"/>
        <v>0</v>
      </c>
      <c r="N493" s="36">
        <f>N494</f>
        <v>0</v>
      </c>
      <c r="O493" s="36">
        <f t="shared" si="1489"/>
        <v>0</v>
      </c>
      <c r="P493" s="36">
        <f t="shared" si="1490"/>
        <v>0</v>
      </c>
      <c r="Q493" s="36">
        <f t="shared" si="1491"/>
        <v>0</v>
      </c>
      <c r="R493" s="22">
        <f t="shared" si="1492"/>
        <v>12068</v>
      </c>
      <c r="S493" s="36">
        <f t="shared" si="1493"/>
        <v>0</v>
      </c>
      <c r="T493" s="36">
        <f>T494</f>
        <v>0</v>
      </c>
      <c r="U493" s="36">
        <f t="shared" si="1494"/>
        <v>0</v>
      </c>
      <c r="V493" s="36">
        <f t="shared" si="1494"/>
        <v>0</v>
      </c>
      <c r="W493" s="36">
        <f t="shared" si="1494"/>
        <v>0</v>
      </c>
      <c r="X493" s="22">
        <f t="shared" si="1494"/>
        <v>12068</v>
      </c>
      <c r="Y493" s="22">
        <f t="shared" si="1494"/>
        <v>0</v>
      </c>
      <c r="Z493" s="22">
        <f t="shared" si="1494"/>
        <v>0</v>
      </c>
      <c r="AA493" s="22">
        <f t="shared" si="1494"/>
        <v>0</v>
      </c>
      <c r="AB493" s="104">
        <f t="shared" si="1437"/>
        <v>0</v>
      </c>
      <c r="AC493" s="104"/>
    </row>
    <row r="494" spans="1:29" s="7" customFormat="1" ht="21" customHeight="1">
      <c r="A494" s="27" t="s">
        <v>101</v>
      </c>
      <c r="B494" s="21" t="s">
        <v>62</v>
      </c>
      <c r="C494" s="21" t="s">
        <v>50</v>
      </c>
      <c r="D494" s="21" t="s">
        <v>374</v>
      </c>
      <c r="E494" s="21"/>
      <c r="F494" s="22">
        <f t="shared" si="1487"/>
        <v>12068</v>
      </c>
      <c r="G494" s="22">
        <f t="shared" si="1487"/>
        <v>0</v>
      </c>
      <c r="H494" s="36">
        <f>H495</f>
        <v>0</v>
      </c>
      <c r="I494" s="36">
        <f t="shared" si="1488"/>
        <v>0</v>
      </c>
      <c r="J494" s="36">
        <f t="shared" si="1488"/>
        <v>0</v>
      </c>
      <c r="K494" s="36">
        <f t="shared" si="1488"/>
        <v>0</v>
      </c>
      <c r="L494" s="22">
        <f t="shared" si="1488"/>
        <v>12068</v>
      </c>
      <c r="M494" s="36">
        <f t="shared" si="1488"/>
        <v>0</v>
      </c>
      <c r="N494" s="36">
        <f>N495</f>
        <v>0</v>
      </c>
      <c r="O494" s="36">
        <f t="shared" si="1489"/>
        <v>0</v>
      </c>
      <c r="P494" s="36">
        <f t="shared" si="1490"/>
        <v>0</v>
      </c>
      <c r="Q494" s="36">
        <f t="shared" si="1491"/>
        <v>0</v>
      </c>
      <c r="R494" s="22">
        <f t="shared" si="1492"/>
        <v>12068</v>
      </c>
      <c r="S494" s="36">
        <f t="shared" si="1493"/>
        <v>0</v>
      </c>
      <c r="T494" s="36">
        <f>T495</f>
        <v>0</v>
      </c>
      <c r="U494" s="36">
        <f t="shared" si="1494"/>
        <v>0</v>
      </c>
      <c r="V494" s="36">
        <f t="shared" si="1494"/>
        <v>0</v>
      </c>
      <c r="W494" s="36">
        <f t="shared" si="1494"/>
        <v>0</v>
      </c>
      <c r="X494" s="22">
        <f t="shared" si="1494"/>
        <v>12068</v>
      </c>
      <c r="Y494" s="22">
        <f t="shared" si="1494"/>
        <v>0</v>
      </c>
      <c r="Z494" s="22">
        <f t="shared" si="1494"/>
        <v>0</v>
      </c>
      <c r="AA494" s="22">
        <f t="shared" si="1494"/>
        <v>0</v>
      </c>
      <c r="AB494" s="104">
        <f t="shared" si="1437"/>
        <v>0</v>
      </c>
      <c r="AC494" s="104"/>
    </row>
    <row r="495" spans="1:29" s="7" customFormat="1" ht="33.75" customHeight="1">
      <c r="A495" s="27" t="s">
        <v>424</v>
      </c>
      <c r="B495" s="21" t="s">
        <v>62</v>
      </c>
      <c r="C495" s="21" t="s">
        <v>50</v>
      </c>
      <c r="D495" s="21" t="s">
        <v>374</v>
      </c>
      <c r="E495" s="21" t="s">
        <v>80</v>
      </c>
      <c r="F495" s="22">
        <f t="shared" si="1487"/>
        <v>12068</v>
      </c>
      <c r="G495" s="22">
        <f t="shared" si="1487"/>
        <v>0</v>
      </c>
      <c r="H495" s="36">
        <f>H496</f>
        <v>0</v>
      </c>
      <c r="I495" s="36">
        <f t="shared" si="1488"/>
        <v>0</v>
      </c>
      <c r="J495" s="36">
        <f t="shared" si="1488"/>
        <v>0</v>
      </c>
      <c r="K495" s="36">
        <f t="shared" si="1488"/>
        <v>0</v>
      </c>
      <c r="L495" s="22">
        <f t="shared" si="1488"/>
        <v>12068</v>
      </c>
      <c r="M495" s="36">
        <f t="shared" si="1488"/>
        <v>0</v>
      </c>
      <c r="N495" s="36">
        <f>N496</f>
        <v>0</v>
      </c>
      <c r="O495" s="36">
        <f t="shared" si="1489"/>
        <v>0</v>
      </c>
      <c r="P495" s="36">
        <f t="shared" si="1490"/>
        <v>0</v>
      </c>
      <c r="Q495" s="36">
        <f t="shared" si="1491"/>
        <v>0</v>
      </c>
      <c r="R495" s="22">
        <f t="shared" si="1492"/>
        <v>12068</v>
      </c>
      <c r="S495" s="36">
        <f t="shared" si="1493"/>
        <v>0</v>
      </c>
      <c r="T495" s="36">
        <f>T496</f>
        <v>0</v>
      </c>
      <c r="U495" s="36">
        <f t="shared" si="1494"/>
        <v>0</v>
      </c>
      <c r="V495" s="36">
        <f t="shared" si="1494"/>
        <v>0</v>
      </c>
      <c r="W495" s="36">
        <f t="shared" si="1494"/>
        <v>0</v>
      </c>
      <c r="X495" s="22">
        <f t="shared" si="1494"/>
        <v>12068</v>
      </c>
      <c r="Y495" s="22">
        <f t="shared" si="1494"/>
        <v>0</v>
      </c>
      <c r="Z495" s="22">
        <f t="shared" si="1494"/>
        <v>0</v>
      </c>
      <c r="AA495" s="22">
        <f t="shared" si="1494"/>
        <v>0</v>
      </c>
      <c r="AB495" s="104">
        <f t="shared" si="1437"/>
        <v>0</v>
      </c>
      <c r="AC495" s="104"/>
    </row>
    <row r="496" spans="1:29" s="7" customFormat="1" ht="36.75" customHeight="1">
      <c r="A496" s="55" t="s">
        <v>167</v>
      </c>
      <c r="B496" s="21" t="s">
        <v>62</v>
      </c>
      <c r="C496" s="21" t="s">
        <v>50</v>
      </c>
      <c r="D496" s="21" t="s">
        <v>374</v>
      </c>
      <c r="E496" s="21" t="s">
        <v>166</v>
      </c>
      <c r="F496" s="22">
        <v>12068</v>
      </c>
      <c r="G496" s="22"/>
      <c r="H496" s="36"/>
      <c r="I496" s="36"/>
      <c r="J496" s="36"/>
      <c r="K496" s="36"/>
      <c r="L496" s="22">
        <f>F496+H496+I496+J496+K496</f>
        <v>12068</v>
      </c>
      <c r="M496" s="22">
        <f>G496+K496</f>
        <v>0</v>
      </c>
      <c r="N496" s="36"/>
      <c r="O496" s="36"/>
      <c r="P496" s="36"/>
      <c r="Q496" s="36"/>
      <c r="R496" s="22">
        <f>L496+N496+O496+P496+Q496</f>
        <v>12068</v>
      </c>
      <c r="S496" s="22">
        <f>M496+Q496</f>
        <v>0</v>
      </c>
      <c r="T496" s="36"/>
      <c r="U496" s="36"/>
      <c r="V496" s="36"/>
      <c r="W496" s="36"/>
      <c r="X496" s="22">
        <f>R496+T496+U496+V496+W496</f>
        <v>12068</v>
      </c>
      <c r="Y496" s="22">
        <f>S496+W496</f>
        <v>0</v>
      </c>
      <c r="Z496" s="22"/>
      <c r="AA496" s="22"/>
      <c r="AB496" s="104">
        <f t="shared" si="1437"/>
        <v>0</v>
      </c>
      <c r="AC496" s="104"/>
    </row>
    <row r="497" spans="1:29" s="7" customFormat="1" ht="54.75" hidden="1" customHeight="1">
      <c r="A497" s="27" t="s">
        <v>471</v>
      </c>
      <c r="B497" s="21" t="s">
        <v>62</v>
      </c>
      <c r="C497" s="21" t="s">
        <v>50</v>
      </c>
      <c r="D497" s="21" t="s">
        <v>472</v>
      </c>
      <c r="E497" s="21"/>
      <c r="F497" s="22">
        <f t="shared" ref="F497:G499" si="1495">F498</f>
        <v>0</v>
      </c>
      <c r="G497" s="22">
        <f t="shared" si="1495"/>
        <v>0</v>
      </c>
      <c r="H497" s="36"/>
      <c r="I497" s="36"/>
      <c r="J497" s="36"/>
      <c r="K497" s="36"/>
      <c r="L497" s="22">
        <f t="shared" ref="L497:M499" si="1496">L498</f>
        <v>0</v>
      </c>
      <c r="M497" s="22">
        <f t="shared" si="1496"/>
        <v>0</v>
      </c>
      <c r="N497" s="36"/>
      <c r="O497" s="36"/>
      <c r="P497" s="36"/>
      <c r="Q497" s="36"/>
      <c r="R497" s="22">
        <f t="shared" ref="R497:S499" si="1497">R498</f>
        <v>0</v>
      </c>
      <c r="S497" s="22">
        <f t="shared" si="1497"/>
        <v>0</v>
      </c>
      <c r="T497" s="36"/>
      <c r="U497" s="36"/>
      <c r="V497" s="36"/>
      <c r="W497" s="36"/>
      <c r="X497" s="22">
        <f t="shared" ref="X497:Y499" si="1498">X498</f>
        <v>0</v>
      </c>
      <c r="Y497" s="22">
        <f t="shared" si="1498"/>
        <v>0</v>
      </c>
      <c r="Z497" s="22"/>
      <c r="AA497" s="22"/>
      <c r="AB497" s="104" t="e">
        <f t="shared" si="1437"/>
        <v>#DIV/0!</v>
      </c>
      <c r="AC497" s="104" t="e">
        <f t="shared" si="1461"/>
        <v>#DIV/0!</v>
      </c>
    </row>
    <row r="498" spans="1:29" s="7" customFormat="1" ht="56.25" hidden="1" customHeight="1">
      <c r="A498" s="27" t="s">
        <v>490</v>
      </c>
      <c r="B498" s="21" t="s">
        <v>62</v>
      </c>
      <c r="C498" s="21" t="s">
        <v>50</v>
      </c>
      <c r="D498" s="21" t="s">
        <v>492</v>
      </c>
      <c r="E498" s="21"/>
      <c r="F498" s="22">
        <f t="shared" si="1495"/>
        <v>0</v>
      </c>
      <c r="G498" s="22">
        <f t="shared" si="1495"/>
        <v>0</v>
      </c>
      <c r="H498" s="36"/>
      <c r="I498" s="36"/>
      <c r="J498" s="36"/>
      <c r="K498" s="36"/>
      <c r="L498" s="22">
        <f t="shared" si="1496"/>
        <v>0</v>
      </c>
      <c r="M498" s="22">
        <f t="shared" si="1496"/>
        <v>0</v>
      </c>
      <c r="N498" s="36"/>
      <c r="O498" s="36"/>
      <c r="P498" s="36"/>
      <c r="Q498" s="36"/>
      <c r="R498" s="22">
        <f t="shared" si="1497"/>
        <v>0</v>
      </c>
      <c r="S498" s="22">
        <f t="shared" si="1497"/>
        <v>0</v>
      </c>
      <c r="T498" s="36"/>
      <c r="U498" s="36"/>
      <c r="V498" s="36"/>
      <c r="W498" s="36"/>
      <c r="X498" s="22">
        <f t="shared" si="1498"/>
        <v>0</v>
      </c>
      <c r="Y498" s="22">
        <f t="shared" si="1498"/>
        <v>0</v>
      </c>
      <c r="Z498" s="22"/>
      <c r="AA498" s="22"/>
      <c r="AB498" s="104" t="e">
        <f t="shared" si="1437"/>
        <v>#DIV/0!</v>
      </c>
      <c r="AC498" s="104" t="e">
        <f t="shared" si="1461"/>
        <v>#DIV/0!</v>
      </c>
    </row>
    <row r="499" spans="1:29" s="7" customFormat="1" ht="18.75" hidden="1">
      <c r="A499" s="27" t="s">
        <v>99</v>
      </c>
      <c r="B499" s="21" t="s">
        <v>62</v>
      </c>
      <c r="C499" s="21" t="s">
        <v>50</v>
      </c>
      <c r="D499" s="21" t="s">
        <v>492</v>
      </c>
      <c r="E499" s="21" t="s">
        <v>100</v>
      </c>
      <c r="F499" s="22">
        <f t="shared" si="1495"/>
        <v>0</v>
      </c>
      <c r="G499" s="22">
        <f t="shared" si="1495"/>
        <v>0</v>
      </c>
      <c r="H499" s="36"/>
      <c r="I499" s="36"/>
      <c r="J499" s="36"/>
      <c r="K499" s="36"/>
      <c r="L499" s="22">
        <f t="shared" si="1496"/>
        <v>0</v>
      </c>
      <c r="M499" s="22">
        <f t="shared" si="1496"/>
        <v>0</v>
      </c>
      <c r="N499" s="36"/>
      <c r="O499" s="36"/>
      <c r="P499" s="36"/>
      <c r="Q499" s="36"/>
      <c r="R499" s="22">
        <f t="shared" si="1497"/>
        <v>0</v>
      </c>
      <c r="S499" s="22">
        <f t="shared" si="1497"/>
        <v>0</v>
      </c>
      <c r="T499" s="36"/>
      <c r="U499" s="36"/>
      <c r="V499" s="36"/>
      <c r="W499" s="36"/>
      <c r="X499" s="22">
        <f t="shared" si="1498"/>
        <v>0</v>
      </c>
      <c r="Y499" s="22">
        <f t="shared" si="1498"/>
        <v>0</v>
      </c>
      <c r="Z499" s="22"/>
      <c r="AA499" s="22"/>
      <c r="AB499" s="104" t="e">
        <f t="shared" si="1437"/>
        <v>#DIV/0!</v>
      </c>
      <c r="AC499" s="104" t="e">
        <f t="shared" si="1461"/>
        <v>#DIV/0!</v>
      </c>
    </row>
    <row r="500" spans="1:29" s="7" customFormat="1" ht="66.75" hidden="1">
      <c r="A500" s="27" t="s">
        <v>423</v>
      </c>
      <c r="B500" s="21" t="s">
        <v>62</v>
      </c>
      <c r="C500" s="21" t="s">
        <v>50</v>
      </c>
      <c r="D500" s="21" t="s">
        <v>492</v>
      </c>
      <c r="E500" s="21" t="s">
        <v>191</v>
      </c>
      <c r="F500" s="22">
        <f t="shared" ref="F500" si="1499">17222-17222</f>
        <v>0</v>
      </c>
      <c r="G500" s="22"/>
      <c r="H500" s="36"/>
      <c r="I500" s="36"/>
      <c r="J500" s="36"/>
      <c r="K500" s="36"/>
      <c r="L500" s="22">
        <f t="shared" ref="L500" si="1500">17222-17222</f>
        <v>0</v>
      </c>
      <c r="M500" s="22"/>
      <c r="N500" s="36"/>
      <c r="O500" s="36"/>
      <c r="P500" s="36"/>
      <c r="Q500" s="36"/>
      <c r="R500" s="22">
        <f t="shared" ref="R500" si="1501">17222-17222</f>
        <v>0</v>
      </c>
      <c r="S500" s="22"/>
      <c r="T500" s="36"/>
      <c r="U500" s="36"/>
      <c r="V500" s="36"/>
      <c r="W500" s="36"/>
      <c r="X500" s="22">
        <f t="shared" ref="X500" si="1502">17222-17222</f>
        <v>0</v>
      </c>
      <c r="Y500" s="22"/>
      <c r="Z500" s="22"/>
      <c r="AA500" s="22"/>
      <c r="AB500" s="104" t="e">
        <f t="shared" si="1437"/>
        <v>#DIV/0!</v>
      </c>
      <c r="AC500" s="104" t="e">
        <f t="shared" si="1461"/>
        <v>#DIV/0!</v>
      </c>
    </row>
    <row r="501" spans="1:29" s="8" customFormat="1" ht="19.5" customHeight="1">
      <c r="A501" s="27" t="s">
        <v>81</v>
      </c>
      <c r="B501" s="21" t="s">
        <v>62</v>
      </c>
      <c r="C501" s="21" t="s">
        <v>50</v>
      </c>
      <c r="D501" s="26" t="s">
        <v>240</v>
      </c>
      <c r="E501" s="21"/>
      <c r="F501" s="22">
        <f t="shared" ref="F501:G502" si="1503">F502</f>
        <v>13373</v>
      </c>
      <c r="G501" s="22">
        <f t="shared" si="1503"/>
        <v>0</v>
      </c>
      <c r="H501" s="67">
        <f>H502</f>
        <v>0</v>
      </c>
      <c r="I501" s="67">
        <f t="shared" ref="I501:M504" si="1504">I502</f>
        <v>0</v>
      </c>
      <c r="J501" s="67">
        <f t="shared" si="1504"/>
        <v>0</v>
      </c>
      <c r="K501" s="67">
        <f t="shared" si="1504"/>
        <v>0</v>
      </c>
      <c r="L501" s="22">
        <f t="shared" si="1504"/>
        <v>13373</v>
      </c>
      <c r="M501" s="67">
        <f t="shared" si="1504"/>
        <v>0</v>
      </c>
      <c r="N501" s="67">
        <f>N502</f>
        <v>0</v>
      </c>
      <c r="O501" s="67">
        <f t="shared" ref="O501:O504" si="1505">O502</f>
        <v>0</v>
      </c>
      <c r="P501" s="67">
        <f t="shared" ref="P501:P504" si="1506">P502</f>
        <v>0</v>
      </c>
      <c r="Q501" s="67">
        <f t="shared" ref="Q501:Q504" si="1507">Q502</f>
        <v>0</v>
      </c>
      <c r="R501" s="22">
        <f t="shared" ref="R501:R504" si="1508">R502</f>
        <v>13373</v>
      </c>
      <c r="S501" s="67">
        <f t="shared" ref="S501:S504" si="1509">S502</f>
        <v>0</v>
      </c>
      <c r="T501" s="67">
        <f>T502</f>
        <v>0</v>
      </c>
      <c r="U501" s="67">
        <f t="shared" ref="U501:AA504" si="1510">U502</f>
        <v>0</v>
      </c>
      <c r="V501" s="67">
        <f t="shared" si="1510"/>
        <v>0</v>
      </c>
      <c r="W501" s="67">
        <f t="shared" si="1510"/>
        <v>0</v>
      </c>
      <c r="X501" s="22">
        <f t="shared" si="1510"/>
        <v>13373</v>
      </c>
      <c r="Y501" s="22">
        <f t="shared" si="1510"/>
        <v>0</v>
      </c>
      <c r="Z501" s="22">
        <f t="shared" si="1510"/>
        <v>4835</v>
      </c>
      <c r="AA501" s="22">
        <f t="shared" si="1510"/>
        <v>0</v>
      </c>
      <c r="AB501" s="104">
        <f t="shared" si="1437"/>
        <v>36.154939056307484</v>
      </c>
      <c r="AC501" s="104"/>
    </row>
    <row r="502" spans="1:29" s="8" customFormat="1" ht="24" customHeight="1">
      <c r="A502" s="66" t="s">
        <v>78</v>
      </c>
      <c r="B502" s="21" t="s">
        <v>62</v>
      </c>
      <c r="C502" s="21" t="s">
        <v>50</v>
      </c>
      <c r="D502" s="21" t="s">
        <v>241</v>
      </c>
      <c r="E502" s="21"/>
      <c r="F502" s="22">
        <f t="shared" si="1503"/>
        <v>13373</v>
      </c>
      <c r="G502" s="22">
        <f t="shared" si="1503"/>
        <v>0</v>
      </c>
      <c r="H502" s="67">
        <f>H503</f>
        <v>0</v>
      </c>
      <c r="I502" s="67">
        <f t="shared" si="1504"/>
        <v>0</v>
      </c>
      <c r="J502" s="67">
        <f t="shared" si="1504"/>
        <v>0</v>
      </c>
      <c r="K502" s="67">
        <f t="shared" si="1504"/>
        <v>0</v>
      </c>
      <c r="L502" s="22">
        <f t="shared" si="1504"/>
        <v>13373</v>
      </c>
      <c r="M502" s="67">
        <f t="shared" si="1504"/>
        <v>0</v>
      </c>
      <c r="N502" s="67">
        <f>N503</f>
        <v>0</v>
      </c>
      <c r="O502" s="67">
        <f t="shared" si="1505"/>
        <v>0</v>
      </c>
      <c r="P502" s="67">
        <f t="shared" si="1506"/>
        <v>0</v>
      </c>
      <c r="Q502" s="67">
        <f t="shared" si="1507"/>
        <v>0</v>
      </c>
      <c r="R502" s="22">
        <f t="shared" si="1508"/>
        <v>13373</v>
      </c>
      <c r="S502" s="67">
        <f t="shared" si="1509"/>
        <v>0</v>
      </c>
      <c r="T502" s="67">
        <f>T503</f>
        <v>0</v>
      </c>
      <c r="U502" s="67">
        <f t="shared" si="1510"/>
        <v>0</v>
      </c>
      <c r="V502" s="67">
        <f t="shared" si="1510"/>
        <v>0</v>
      </c>
      <c r="W502" s="67">
        <f t="shared" si="1510"/>
        <v>0</v>
      </c>
      <c r="X502" s="22">
        <f t="shared" si="1510"/>
        <v>13373</v>
      </c>
      <c r="Y502" s="22">
        <f t="shared" si="1510"/>
        <v>0</v>
      </c>
      <c r="Z502" s="22">
        <f t="shared" si="1510"/>
        <v>4835</v>
      </c>
      <c r="AA502" s="22">
        <f t="shared" si="1510"/>
        <v>0</v>
      </c>
      <c r="AB502" s="104">
        <f t="shared" si="1437"/>
        <v>36.154939056307484</v>
      </c>
      <c r="AC502" s="104"/>
    </row>
    <row r="503" spans="1:29" s="8" customFormat="1" ht="19.5" customHeight="1">
      <c r="A503" s="27" t="s">
        <v>101</v>
      </c>
      <c r="B503" s="62" t="s">
        <v>62</v>
      </c>
      <c r="C503" s="62" t="s">
        <v>50</v>
      </c>
      <c r="D503" s="62" t="s">
        <v>359</v>
      </c>
      <c r="E503" s="21"/>
      <c r="F503" s="22">
        <f t="shared" ref="F503:G503" si="1511">F504+F506</f>
        <v>13373</v>
      </c>
      <c r="G503" s="22">
        <f t="shared" si="1511"/>
        <v>0</v>
      </c>
      <c r="H503" s="67">
        <f>H504</f>
        <v>0</v>
      </c>
      <c r="I503" s="67">
        <f t="shared" si="1504"/>
        <v>0</v>
      </c>
      <c r="J503" s="67">
        <f t="shared" si="1504"/>
        <v>0</v>
      </c>
      <c r="K503" s="67">
        <f t="shared" si="1504"/>
        <v>0</v>
      </c>
      <c r="L503" s="22">
        <f t="shared" si="1504"/>
        <v>13373</v>
      </c>
      <c r="M503" s="67">
        <f t="shared" si="1504"/>
        <v>0</v>
      </c>
      <c r="N503" s="67">
        <f>N504</f>
        <v>0</v>
      </c>
      <c r="O503" s="67">
        <f t="shared" si="1505"/>
        <v>0</v>
      </c>
      <c r="P503" s="67">
        <f t="shared" si="1506"/>
        <v>0</v>
      </c>
      <c r="Q503" s="67">
        <f t="shared" si="1507"/>
        <v>0</v>
      </c>
      <c r="R503" s="22">
        <f t="shared" si="1508"/>
        <v>13373</v>
      </c>
      <c r="S503" s="67">
        <f t="shared" si="1509"/>
        <v>0</v>
      </c>
      <c r="T503" s="67">
        <f>T504</f>
        <v>0</v>
      </c>
      <c r="U503" s="67">
        <f t="shared" si="1510"/>
        <v>0</v>
      </c>
      <c r="V503" s="67">
        <f t="shared" si="1510"/>
        <v>0</v>
      </c>
      <c r="W503" s="67">
        <f t="shared" si="1510"/>
        <v>0</v>
      </c>
      <c r="X503" s="22">
        <f t="shared" si="1510"/>
        <v>13373</v>
      </c>
      <c r="Y503" s="22">
        <f t="shared" si="1510"/>
        <v>0</v>
      </c>
      <c r="Z503" s="22">
        <f t="shared" si="1510"/>
        <v>4835</v>
      </c>
      <c r="AA503" s="22">
        <f t="shared" si="1510"/>
        <v>0</v>
      </c>
      <c r="AB503" s="104">
        <f t="shared" si="1437"/>
        <v>36.154939056307484</v>
      </c>
      <c r="AC503" s="104"/>
    </row>
    <row r="504" spans="1:29" s="8" customFormat="1" ht="33">
      <c r="A504" s="27" t="s">
        <v>424</v>
      </c>
      <c r="B504" s="62" t="s">
        <v>62</v>
      </c>
      <c r="C504" s="62" t="s">
        <v>50</v>
      </c>
      <c r="D504" s="62" t="s">
        <v>359</v>
      </c>
      <c r="E504" s="21" t="s">
        <v>80</v>
      </c>
      <c r="F504" s="22">
        <f t="shared" ref="F504:G504" si="1512">F505</f>
        <v>13373</v>
      </c>
      <c r="G504" s="22">
        <f t="shared" si="1512"/>
        <v>0</v>
      </c>
      <c r="H504" s="67">
        <f>H505</f>
        <v>0</v>
      </c>
      <c r="I504" s="67">
        <f t="shared" si="1504"/>
        <v>0</v>
      </c>
      <c r="J504" s="67">
        <f t="shared" si="1504"/>
        <v>0</v>
      </c>
      <c r="K504" s="67">
        <f t="shared" si="1504"/>
        <v>0</v>
      </c>
      <c r="L504" s="22">
        <f t="shared" si="1504"/>
        <v>13373</v>
      </c>
      <c r="M504" s="67">
        <f t="shared" si="1504"/>
        <v>0</v>
      </c>
      <c r="N504" s="67">
        <f>N505</f>
        <v>0</v>
      </c>
      <c r="O504" s="67">
        <f t="shared" si="1505"/>
        <v>0</v>
      </c>
      <c r="P504" s="67">
        <f t="shared" si="1506"/>
        <v>0</v>
      </c>
      <c r="Q504" s="67">
        <f t="shared" si="1507"/>
        <v>0</v>
      </c>
      <c r="R504" s="22">
        <f t="shared" si="1508"/>
        <v>13373</v>
      </c>
      <c r="S504" s="67">
        <f t="shared" si="1509"/>
        <v>0</v>
      </c>
      <c r="T504" s="67">
        <f>T505</f>
        <v>0</v>
      </c>
      <c r="U504" s="67">
        <f t="shared" si="1510"/>
        <v>0</v>
      </c>
      <c r="V504" s="67">
        <f t="shared" si="1510"/>
        <v>0</v>
      </c>
      <c r="W504" s="67">
        <f t="shared" si="1510"/>
        <v>0</v>
      </c>
      <c r="X504" s="22">
        <f t="shared" si="1510"/>
        <v>13373</v>
      </c>
      <c r="Y504" s="22">
        <f t="shared" si="1510"/>
        <v>0</v>
      </c>
      <c r="Z504" s="22">
        <f t="shared" si="1510"/>
        <v>4835</v>
      </c>
      <c r="AA504" s="22">
        <f t="shared" si="1510"/>
        <v>0</v>
      </c>
      <c r="AB504" s="104">
        <f t="shared" si="1437"/>
        <v>36.154939056307484</v>
      </c>
      <c r="AC504" s="104"/>
    </row>
    <row r="505" spans="1:29" s="8" customFormat="1" ht="38.25" customHeight="1">
      <c r="A505" s="55" t="s">
        <v>193</v>
      </c>
      <c r="B505" s="62" t="s">
        <v>62</v>
      </c>
      <c r="C505" s="62" t="s">
        <v>50</v>
      </c>
      <c r="D505" s="62" t="s">
        <v>359</v>
      </c>
      <c r="E505" s="21" t="s">
        <v>166</v>
      </c>
      <c r="F505" s="22">
        <f>2607+10766</f>
        <v>13373</v>
      </c>
      <c r="G505" s="22"/>
      <c r="H505" s="67"/>
      <c r="I505" s="67"/>
      <c r="J505" s="67"/>
      <c r="K505" s="67"/>
      <c r="L505" s="22">
        <f>F505+H505+I505+J505+K505</f>
        <v>13373</v>
      </c>
      <c r="M505" s="22">
        <f>G505+K505</f>
        <v>0</v>
      </c>
      <c r="N505" s="67"/>
      <c r="O505" s="67"/>
      <c r="P505" s="67"/>
      <c r="Q505" s="67"/>
      <c r="R505" s="22">
        <f>L505+N505+O505+P505+Q505</f>
        <v>13373</v>
      </c>
      <c r="S505" s="22">
        <f>M505+Q505</f>
        <v>0</v>
      </c>
      <c r="T505" s="67"/>
      <c r="U505" s="67"/>
      <c r="V505" s="67"/>
      <c r="W505" s="67"/>
      <c r="X505" s="22">
        <f>R505+T505+U505+V505+W505</f>
        <v>13373</v>
      </c>
      <c r="Y505" s="22">
        <f>S505+W505</f>
        <v>0</v>
      </c>
      <c r="Z505" s="22">
        <v>4835</v>
      </c>
      <c r="AA505" s="82"/>
      <c r="AB505" s="104">
        <f t="shared" si="1437"/>
        <v>36.154939056307484</v>
      </c>
      <c r="AC505" s="104"/>
    </row>
    <row r="506" spans="1:29" s="8" customFormat="1" ht="19.5" hidden="1" customHeight="1">
      <c r="A506" s="55" t="s">
        <v>99</v>
      </c>
      <c r="B506" s="62" t="s">
        <v>62</v>
      </c>
      <c r="C506" s="62" t="s">
        <v>50</v>
      </c>
      <c r="D506" s="62" t="s">
        <v>359</v>
      </c>
      <c r="E506" s="21" t="s">
        <v>100</v>
      </c>
      <c r="F506" s="22">
        <f t="shared" ref="F506:G506" si="1513">F507</f>
        <v>0</v>
      </c>
      <c r="G506" s="22">
        <f t="shared" si="1513"/>
        <v>0</v>
      </c>
      <c r="H506" s="67"/>
      <c r="I506" s="67"/>
      <c r="J506" s="67"/>
      <c r="K506" s="67"/>
      <c r="L506" s="22">
        <f t="shared" ref="L506:M506" si="1514">L507</f>
        <v>0</v>
      </c>
      <c r="M506" s="22">
        <f t="shared" si="1514"/>
        <v>0</v>
      </c>
      <c r="N506" s="67"/>
      <c r="O506" s="67"/>
      <c r="P506" s="67"/>
      <c r="Q506" s="67"/>
      <c r="R506" s="22">
        <f t="shared" ref="R506:S506" si="1515">R507</f>
        <v>0</v>
      </c>
      <c r="S506" s="22">
        <f t="shared" si="1515"/>
        <v>0</v>
      </c>
      <c r="T506" s="67"/>
      <c r="U506" s="67"/>
      <c r="V506" s="67"/>
      <c r="W506" s="67"/>
      <c r="X506" s="22">
        <f t="shared" ref="X506:Y506" si="1516">X507</f>
        <v>0</v>
      </c>
      <c r="Y506" s="22">
        <f t="shared" si="1516"/>
        <v>0</v>
      </c>
      <c r="Z506" s="82"/>
      <c r="AA506" s="82"/>
      <c r="AB506" s="104" t="e">
        <f t="shared" si="1437"/>
        <v>#DIV/0!</v>
      </c>
      <c r="AC506" s="104" t="e">
        <f t="shared" si="1461"/>
        <v>#DIV/0!</v>
      </c>
    </row>
    <row r="507" spans="1:29" s="8" customFormat="1" ht="19.5" hidden="1" customHeight="1">
      <c r="A507" s="55" t="s">
        <v>184</v>
      </c>
      <c r="B507" s="62" t="s">
        <v>62</v>
      </c>
      <c r="C507" s="62" t="s">
        <v>50</v>
      </c>
      <c r="D507" s="62" t="s">
        <v>359</v>
      </c>
      <c r="E507" s="21" t="s">
        <v>168</v>
      </c>
      <c r="F507" s="22"/>
      <c r="G507" s="22"/>
      <c r="H507" s="67"/>
      <c r="I507" s="67"/>
      <c r="J507" s="67"/>
      <c r="K507" s="67"/>
      <c r="L507" s="22"/>
      <c r="M507" s="22"/>
      <c r="N507" s="67"/>
      <c r="O507" s="67"/>
      <c r="P507" s="67"/>
      <c r="Q507" s="67"/>
      <c r="R507" s="22"/>
      <c r="S507" s="22"/>
      <c r="T507" s="67"/>
      <c r="U507" s="67"/>
      <c r="V507" s="67"/>
      <c r="W507" s="67"/>
      <c r="X507" s="22"/>
      <c r="Y507" s="22"/>
      <c r="Z507" s="82"/>
      <c r="AA507" s="82"/>
      <c r="AB507" s="104" t="e">
        <f t="shared" si="1437"/>
        <v>#DIV/0!</v>
      </c>
      <c r="AC507" s="104" t="e">
        <f t="shared" si="1461"/>
        <v>#DIV/0!</v>
      </c>
    </row>
    <row r="508" spans="1:29" s="9" customFormat="1" ht="16.5">
      <c r="A508" s="27"/>
      <c r="B508" s="21"/>
      <c r="C508" s="21"/>
      <c r="D508" s="49"/>
      <c r="E508" s="21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22"/>
      <c r="AA508" s="22"/>
      <c r="AB508" s="104"/>
      <c r="AC508" s="104"/>
    </row>
    <row r="509" spans="1:29" s="10" customFormat="1" ht="18.75">
      <c r="A509" s="50" t="s">
        <v>31</v>
      </c>
      <c r="B509" s="19" t="s">
        <v>62</v>
      </c>
      <c r="C509" s="19" t="s">
        <v>51</v>
      </c>
      <c r="D509" s="54"/>
      <c r="E509" s="19"/>
      <c r="F509" s="24">
        <f t="shared" ref="F509:G509" si="1517">F510+F515+F525+F520</f>
        <v>29773</v>
      </c>
      <c r="G509" s="24">
        <f t="shared" si="1517"/>
        <v>0</v>
      </c>
      <c r="H509" s="20">
        <f>H510+H515+H520+H525</f>
        <v>0</v>
      </c>
      <c r="I509" s="20">
        <f t="shared" ref="I509:M509" si="1518">I510+I515+I520+I525</f>
        <v>0</v>
      </c>
      <c r="J509" s="20">
        <f t="shared" si="1518"/>
        <v>0</v>
      </c>
      <c r="K509" s="20">
        <f t="shared" si="1518"/>
        <v>0</v>
      </c>
      <c r="L509" s="20">
        <f t="shared" si="1518"/>
        <v>29773</v>
      </c>
      <c r="M509" s="20">
        <f t="shared" si="1518"/>
        <v>0</v>
      </c>
      <c r="N509" s="20">
        <f>N510+N515+N520+N525</f>
        <v>0</v>
      </c>
      <c r="O509" s="20">
        <f t="shared" ref="O509" si="1519">O510+O515+O520+O525</f>
        <v>0</v>
      </c>
      <c r="P509" s="20">
        <f t="shared" ref="P509" si="1520">P510+P515+P520+P525</f>
        <v>0</v>
      </c>
      <c r="Q509" s="20">
        <f t="shared" ref="Q509" si="1521">Q510+Q515+Q520+Q525</f>
        <v>0</v>
      </c>
      <c r="R509" s="20">
        <f t="shared" ref="R509" si="1522">R510+R515+R520+R525</f>
        <v>29773</v>
      </c>
      <c r="S509" s="20">
        <f t="shared" ref="S509" si="1523">S510+S515+S520+S525</f>
        <v>0</v>
      </c>
      <c r="T509" s="20">
        <f>T510+T515+T520+T525</f>
        <v>0</v>
      </c>
      <c r="U509" s="20">
        <f t="shared" ref="U509:X509" si="1524">U510+U515+U520+U525</f>
        <v>0</v>
      </c>
      <c r="V509" s="20">
        <f t="shared" si="1524"/>
        <v>0</v>
      </c>
      <c r="W509" s="20">
        <f t="shared" si="1524"/>
        <v>0</v>
      </c>
      <c r="X509" s="20">
        <f t="shared" si="1524"/>
        <v>29773</v>
      </c>
      <c r="Y509" s="20">
        <f t="shared" ref="Y509:AA509" si="1525">Y510+Y515+Y520+Y525</f>
        <v>0</v>
      </c>
      <c r="Z509" s="20">
        <f t="shared" si="1525"/>
        <v>2038</v>
      </c>
      <c r="AA509" s="20">
        <f t="shared" si="1525"/>
        <v>0</v>
      </c>
      <c r="AB509" s="105">
        <f t="shared" si="1437"/>
        <v>6.8451281362308132</v>
      </c>
      <c r="AC509" s="105"/>
    </row>
    <row r="510" spans="1:29" s="10" customFormat="1" ht="49.5">
      <c r="A510" s="27" t="s">
        <v>669</v>
      </c>
      <c r="B510" s="21" t="s">
        <v>62</v>
      </c>
      <c r="C510" s="21" t="s">
        <v>51</v>
      </c>
      <c r="D510" s="26" t="s">
        <v>369</v>
      </c>
      <c r="E510" s="21"/>
      <c r="F510" s="34">
        <f t="shared" ref="F510:G513" si="1526">F511</f>
        <v>6387</v>
      </c>
      <c r="G510" s="34">
        <f t="shared" si="1526"/>
        <v>0</v>
      </c>
      <c r="H510" s="47">
        <f>H511</f>
        <v>0</v>
      </c>
      <c r="I510" s="47">
        <f t="shared" ref="I510:M513" si="1527">I511</f>
        <v>0</v>
      </c>
      <c r="J510" s="47">
        <f t="shared" si="1527"/>
        <v>0</v>
      </c>
      <c r="K510" s="47">
        <f t="shared" si="1527"/>
        <v>0</v>
      </c>
      <c r="L510" s="22">
        <f t="shared" si="1527"/>
        <v>6387</v>
      </c>
      <c r="M510" s="47">
        <f t="shared" si="1527"/>
        <v>0</v>
      </c>
      <c r="N510" s="47">
        <f>N511</f>
        <v>0</v>
      </c>
      <c r="O510" s="47">
        <f t="shared" ref="O510:O513" si="1528">O511</f>
        <v>0</v>
      </c>
      <c r="P510" s="47">
        <f t="shared" ref="P510:P513" si="1529">P511</f>
        <v>0</v>
      </c>
      <c r="Q510" s="47">
        <f t="shared" ref="Q510:Q513" si="1530">Q511</f>
        <v>0</v>
      </c>
      <c r="R510" s="22">
        <f t="shared" ref="R510:R513" si="1531">R511</f>
        <v>6387</v>
      </c>
      <c r="S510" s="47">
        <f t="shared" ref="S510:S513" si="1532">S511</f>
        <v>0</v>
      </c>
      <c r="T510" s="47">
        <f>T511</f>
        <v>0</v>
      </c>
      <c r="U510" s="47">
        <f t="shared" ref="U510:AA513" si="1533">U511</f>
        <v>0</v>
      </c>
      <c r="V510" s="47">
        <f t="shared" si="1533"/>
        <v>0</v>
      </c>
      <c r="W510" s="47">
        <f t="shared" si="1533"/>
        <v>0</v>
      </c>
      <c r="X510" s="22">
        <f t="shared" si="1533"/>
        <v>6387</v>
      </c>
      <c r="Y510" s="22">
        <f t="shared" si="1533"/>
        <v>0</v>
      </c>
      <c r="Z510" s="22">
        <f t="shared" si="1533"/>
        <v>0</v>
      </c>
      <c r="AA510" s="22">
        <f t="shared" si="1533"/>
        <v>0</v>
      </c>
      <c r="AB510" s="104">
        <f t="shared" si="1437"/>
        <v>0</v>
      </c>
      <c r="AC510" s="104"/>
    </row>
    <row r="511" spans="1:29" s="10" customFormat="1" ht="24.75" customHeight="1">
      <c r="A511" s="48" t="s">
        <v>78</v>
      </c>
      <c r="B511" s="21" t="s">
        <v>62</v>
      </c>
      <c r="C511" s="21" t="s">
        <v>51</v>
      </c>
      <c r="D511" s="26" t="s">
        <v>370</v>
      </c>
      <c r="E511" s="21"/>
      <c r="F511" s="34">
        <f t="shared" si="1526"/>
        <v>6387</v>
      </c>
      <c r="G511" s="34">
        <f t="shared" si="1526"/>
        <v>0</v>
      </c>
      <c r="H511" s="47">
        <f>H512</f>
        <v>0</v>
      </c>
      <c r="I511" s="47">
        <f t="shared" si="1527"/>
        <v>0</v>
      </c>
      <c r="J511" s="47">
        <f t="shared" si="1527"/>
        <v>0</v>
      </c>
      <c r="K511" s="47">
        <f t="shared" si="1527"/>
        <v>0</v>
      </c>
      <c r="L511" s="22">
        <f t="shared" si="1527"/>
        <v>6387</v>
      </c>
      <c r="M511" s="47">
        <f t="shared" si="1527"/>
        <v>0</v>
      </c>
      <c r="N511" s="47">
        <f>N512</f>
        <v>0</v>
      </c>
      <c r="O511" s="47">
        <f t="shared" si="1528"/>
        <v>0</v>
      </c>
      <c r="P511" s="47">
        <f t="shared" si="1529"/>
        <v>0</v>
      </c>
      <c r="Q511" s="47">
        <f t="shared" si="1530"/>
        <v>0</v>
      </c>
      <c r="R511" s="22">
        <f t="shared" si="1531"/>
        <v>6387</v>
      </c>
      <c r="S511" s="47">
        <f t="shared" si="1532"/>
        <v>0</v>
      </c>
      <c r="T511" s="47">
        <f>T512</f>
        <v>0</v>
      </c>
      <c r="U511" s="47">
        <f t="shared" si="1533"/>
        <v>0</v>
      </c>
      <c r="V511" s="47">
        <f t="shared" si="1533"/>
        <v>0</v>
      </c>
      <c r="W511" s="47">
        <f t="shared" si="1533"/>
        <v>0</v>
      </c>
      <c r="X511" s="22">
        <f t="shared" si="1533"/>
        <v>6387</v>
      </c>
      <c r="Y511" s="22">
        <f t="shared" si="1533"/>
        <v>0</v>
      </c>
      <c r="Z511" s="22">
        <f t="shared" si="1533"/>
        <v>0</v>
      </c>
      <c r="AA511" s="22">
        <f t="shared" si="1533"/>
        <v>0</v>
      </c>
      <c r="AB511" s="104">
        <f t="shared" si="1437"/>
        <v>0</v>
      </c>
      <c r="AC511" s="104"/>
    </row>
    <row r="512" spans="1:29" s="10" customFormat="1" ht="22.5" customHeight="1">
      <c r="A512" s="27" t="s">
        <v>122</v>
      </c>
      <c r="B512" s="21" t="s">
        <v>62</v>
      </c>
      <c r="C512" s="21" t="s">
        <v>51</v>
      </c>
      <c r="D512" s="26" t="s">
        <v>377</v>
      </c>
      <c r="E512" s="21"/>
      <c r="F512" s="34">
        <f t="shared" si="1526"/>
        <v>6387</v>
      </c>
      <c r="G512" s="34">
        <f t="shared" si="1526"/>
        <v>0</v>
      </c>
      <c r="H512" s="47">
        <f>H513</f>
        <v>0</v>
      </c>
      <c r="I512" s="47">
        <f t="shared" si="1527"/>
        <v>0</v>
      </c>
      <c r="J512" s="47">
        <f t="shared" si="1527"/>
        <v>0</v>
      </c>
      <c r="K512" s="47">
        <f t="shared" si="1527"/>
        <v>0</v>
      </c>
      <c r="L512" s="22">
        <f t="shared" si="1527"/>
        <v>6387</v>
      </c>
      <c r="M512" s="47">
        <f t="shared" si="1527"/>
        <v>0</v>
      </c>
      <c r="N512" s="47">
        <f>N513</f>
        <v>0</v>
      </c>
      <c r="O512" s="47">
        <f t="shared" si="1528"/>
        <v>0</v>
      </c>
      <c r="P512" s="47">
        <f t="shared" si="1529"/>
        <v>0</v>
      </c>
      <c r="Q512" s="47">
        <f t="shared" si="1530"/>
        <v>0</v>
      </c>
      <c r="R512" s="22">
        <f t="shared" si="1531"/>
        <v>6387</v>
      </c>
      <c r="S512" s="47">
        <f t="shared" si="1532"/>
        <v>0</v>
      </c>
      <c r="T512" s="47">
        <f>T513</f>
        <v>0</v>
      </c>
      <c r="U512" s="47">
        <f t="shared" si="1533"/>
        <v>0</v>
      </c>
      <c r="V512" s="47">
        <f t="shared" si="1533"/>
        <v>0</v>
      </c>
      <c r="W512" s="47">
        <f t="shared" si="1533"/>
        <v>0</v>
      </c>
      <c r="X512" s="22">
        <f t="shared" si="1533"/>
        <v>6387</v>
      </c>
      <c r="Y512" s="22">
        <f t="shared" si="1533"/>
        <v>0</v>
      </c>
      <c r="Z512" s="22">
        <f t="shared" si="1533"/>
        <v>0</v>
      </c>
      <c r="AA512" s="22">
        <f t="shared" si="1533"/>
        <v>0</v>
      </c>
      <c r="AB512" s="104">
        <f t="shared" si="1437"/>
        <v>0</v>
      </c>
      <c r="AC512" s="104"/>
    </row>
    <row r="513" spans="1:29" s="10" customFormat="1" ht="16.5">
      <c r="A513" s="48" t="s">
        <v>99</v>
      </c>
      <c r="B513" s="21" t="s">
        <v>62</v>
      </c>
      <c r="C513" s="21" t="s">
        <v>51</v>
      </c>
      <c r="D513" s="26" t="s">
        <v>377</v>
      </c>
      <c r="E513" s="21" t="s">
        <v>100</v>
      </c>
      <c r="F513" s="34">
        <f t="shared" si="1526"/>
        <v>6387</v>
      </c>
      <c r="G513" s="34">
        <f t="shared" si="1526"/>
        <v>0</v>
      </c>
      <c r="H513" s="47">
        <f>H514</f>
        <v>0</v>
      </c>
      <c r="I513" s="47">
        <f t="shared" si="1527"/>
        <v>0</v>
      </c>
      <c r="J513" s="47">
        <f t="shared" si="1527"/>
        <v>0</v>
      </c>
      <c r="K513" s="47">
        <f t="shared" si="1527"/>
        <v>0</v>
      </c>
      <c r="L513" s="22">
        <f t="shared" si="1527"/>
        <v>6387</v>
      </c>
      <c r="M513" s="47">
        <f t="shared" si="1527"/>
        <v>0</v>
      </c>
      <c r="N513" s="47">
        <f>N514</f>
        <v>0</v>
      </c>
      <c r="O513" s="47">
        <f t="shared" si="1528"/>
        <v>0</v>
      </c>
      <c r="P513" s="47">
        <f t="shared" si="1529"/>
        <v>0</v>
      </c>
      <c r="Q513" s="47">
        <f t="shared" si="1530"/>
        <v>0</v>
      </c>
      <c r="R513" s="22">
        <f t="shared" si="1531"/>
        <v>6387</v>
      </c>
      <c r="S513" s="47">
        <f t="shared" si="1532"/>
        <v>0</v>
      </c>
      <c r="T513" s="47">
        <f>T514</f>
        <v>0</v>
      </c>
      <c r="U513" s="47">
        <f t="shared" si="1533"/>
        <v>0</v>
      </c>
      <c r="V513" s="47">
        <f t="shared" si="1533"/>
        <v>0</v>
      </c>
      <c r="W513" s="47">
        <f t="shared" si="1533"/>
        <v>0</v>
      </c>
      <c r="X513" s="22">
        <f t="shared" si="1533"/>
        <v>6387</v>
      </c>
      <c r="Y513" s="22">
        <f t="shared" si="1533"/>
        <v>0</v>
      </c>
      <c r="Z513" s="22">
        <f t="shared" si="1533"/>
        <v>0</v>
      </c>
      <c r="AA513" s="22">
        <f t="shared" si="1533"/>
        <v>0</v>
      </c>
      <c r="AB513" s="104">
        <f t="shared" si="1437"/>
        <v>0</v>
      </c>
      <c r="AC513" s="104"/>
    </row>
    <row r="514" spans="1:29" s="10" customFormat="1" ht="66">
      <c r="A514" s="27" t="s">
        <v>423</v>
      </c>
      <c r="B514" s="21" t="s">
        <v>62</v>
      </c>
      <c r="C514" s="21" t="s">
        <v>51</v>
      </c>
      <c r="D514" s="26" t="s">
        <v>377</v>
      </c>
      <c r="E514" s="21" t="s">
        <v>191</v>
      </c>
      <c r="F514" s="22">
        <f>357+6030</f>
        <v>6387</v>
      </c>
      <c r="G514" s="22"/>
      <c r="H514" s="47"/>
      <c r="I514" s="47"/>
      <c r="J514" s="47"/>
      <c r="K514" s="47"/>
      <c r="L514" s="22">
        <f>F514+H514+I514+J514+K514</f>
        <v>6387</v>
      </c>
      <c r="M514" s="22">
        <f>G514+K514</f>
        <v>0</v>
      </c>
      <c r="N514" s="47"/>
      <c r="O514" s="47"/>
      <c r="P514" s="47"/>
      <c r="Q514" s="47"/>
      <c r="R514" s="22">
        <f>L514+N514+O514+P514+Q514</f>
        <v>6387</v>
      </c>
      <c r="S514" s="22">
        <f>M514+Q514</f>
        <v>0</v>
      </c>
      <c r="T514" s="47"/>
      <c r="U514" s="47"/>
      <c r="V514" s="47"/>
      <c r="W514" s="47"/>
      <c r="X514" s="22">
        <f>R514+T514+U514+V514+W514</f>
        <v>6387</v>
      </c>
      <c r="Y514" s="22">
        <f>S514+W514</f>
        <v>0</v>
      </c>
      <c r="Z514" s="22"/>
      <c r="AA514" s="22"/>
      <c r="AB514" s="104">
        <f t="shared" si="1437"/>
        <v>0</v>
      </c>
      <c r="AC514" s="104"/>
    </row>
    <row r="515" spans="1:29" s="10" customFormat="1" ht="49.5">
      <c r="A515" s="27" t="s">
        <v>493</v>
      </c>
      <c r="B515" s="21" t="s">
        <v>62</v>
      </c>
      <c r="C515" s="21" t="s">
        <v>51</v>
      </c>
      <c r="D515" s="21" t="s">
        <v>372</v>
      </c>
      <c r="E515" s="21"/>
      <c r="F515" s="22">
        <f t="shared" ref="F515:G518" si="1534">F516</f>
        <v>688</v>
      </c>
      <c r="G515" s="22">
        <f t="shared" si="1534"/>
        <v>0</v>
      </c>
      <c r="H515" s="47">
        <f>H516</f>
        <v>0</v>
      </c>
      <c r="I515" s="47">
        <f t="shared" ref="I515:M518" si="1535">I516</f>
        <v>0</v>
      </c>
      <c r="J515" s="47">
        <f t="shared" si="1535"/>
        <v>0</v>
      </c>
      <c r="K515" s="47">
        <f t="shared" si="1535"/>
        <v>0</v>
      </c>
      <c r="L515" s="22">
        <f t="shared" si="1535"/>
        <v>688</v>
      </c>
      <c r="M515" s="22">
        <f t="shared" si="1535"/>
        <v>0</v>
      </c>
      <c r="N515" s="47">
        <f>N516</f>
        <v>0</v>
      </c>
      <c r="O515" s="47">
        <f t="shared" ref="O515:O518" si="1536">O516</f>
        <v>0</v>
      </c>
      <c r="P515" s="47">
        <f t="shared" ref="P515:P518" si="1537">P516</f>
        <v>0</v>
      </c>
      <c r="Q515" s="47">
        <f t="shared" ref="Q515:Q518" si="1538">Q516</f>
        <v>0</v>
      </c>
      <c r="R515" s="22">
        <f t="shared" ref="R515:R518" si="1539">R516</f>
        <v>688</v>
      </c>
      <c r="S515" s="22">
        <f t="shared" ref="S515:S518" si="1540">S516</f>
        <v>0</v>
      </c>
      <c r="T515" s="47">
        <f>T516</f>
        <v>0</v>
      </c>
      <c r="U515" s="47">
        <f t="shared" ref="U515:AA518" si="1541">U516</f>
        <v>0</v>
      </c>
      <c r="V515" s="47">
        <f t="shared" si="1541"/>
        <v>0</v>
      </c>
      <c r="W515" s="47">
        <f t="shared" si="1541"/>
        <v>0</v>
      </c>
      <c r="X515" s="22">
        <f t="shared" si="1541"/>
        <v>688</v>
      </c>
      <c r="Y515" s="22">
        <f t="shared" si="1541"/>
        <v>0</v>
      </c>
      <c r="Z515" s="22">
        <f t="shared" si="1541"/>
        <v>0</v>
      </c>
      <c r="AA515" s="22">
        <f t="shared" si="1541"/>
        <v>0</v>
      </c>
      <c r="AB515" s="104">
        <f t="shared" si="1437"/>
        <v>0</v>
      </c>
      <c r="AC515" s="104"/>
    </row>
    <row r="516" spans="1:29" s="10" customFormat="1" ht="21.75" customHeight="1">
      <c r="A516" s="48" t="s">
        <v>78</v>
      </c>
      <c r="B516" s="21" t="s">
        <v>62</v>
      </c>
      <c r="C516" s="21" t="s">
        <v>51</v>
      </c>
      <c r="D516" s="21" t="s">
        <v>373</v>
      </c>
      <c r="E516" s="21"/>
      <c r="F516" s="22">
        <f t="shared" si="1534"/>
        <v>688</v>
      </c>
      <c r="G516" s="22">
        <f t="shared" si="1534"/>
        <v>0</v>
      </c>
      <c r="H516" s="47">
        <f>H517</f>
        <v>0</v>
      </c>
      <c r="I516" s="47">
        <f t="shared" si="1535"/>
        <v>0</v>
      </c>
      <c r="J516" s="47">
        <f t="shared" si="1535"/>
        <v>0</v>
      </c>
      <c r="K516" s="47">
        <f t="shared" si="1535"/>
        <v>0</v>
      </c>
      <c r="L516" s="22">
        <f t="shared" si="1535"/>
        <v>688</v>
      </c>
      <c r="M516" s="22">
        <f t="shared" si="1535"/>
        <v>0</v>
      </c>
      <c r="N516" s="47">
        <f>N517</f>
        <v>0</v>
      </c>
      <c r="O516" s="47">
        <f t="shared" si="1536"/>
        <v>0</v>
      </c>
      <c r="P516" s="47">
        <f t="shared" si="1537"/>
        <v>0</v>
      </c>
      <c r="Q516" s="47">
        <f t="shared" si="1538"/>
        <v>0</v>
      </c>
      <c r="R516" s="22">
        <f t="shared" si="1539"/>
        <v>688</v>
      </c>
      <c r="S516" s="22">
        <f t="shared" si="1540"/>
        <v>0</v>
      </c>
      <c r="T516" s="47">
        <f>T517</f>
        <v>0</v>
      </c>
      <c r="U516" s="47">
        <f t="shared" si="1541"/>
        <v>0</v>
      </c>
      <c r="V516" s="47">
        <f t="shared" si="1541"/>
        <v>0</v>
      </c>
      <c r="W516" s="47">
        <f t="shared" si="1541"/>
        <v>0</v>
      </c>
      <c r="X516" s="22">
        <f t="shared" si="1541"/>
        <v>688</v>
      </c>
      <c r="Y516" s="22">
        <f t="shared" si="1541"/>
        <v>0</v>
      </c>
      <c r="Z516" s="22">
        <f t="shared" si="1541"/>
        <v>0</v>
      </c>
      <c r="AA516" s="22">
        <f t="shared" si="1541"/>
        <v>0</v>
      </c>
      <c r="AB516" s="104">
        <f t="shared" si="1437"/>
        <v>0</v>
      </c>
      <c r="AC516" s="104"/>
    </row>
    <row r="517" spans="1:29" s="10" customFormat="1" ht="21.75" customHeight="1">
      <c r="A517" s="48" t="s">
        <v>122</v>
      </c>
      <c r="B517" s="21" t="s">
        <v>62</v>
      </c>
      <c r="C517" s="21" t="s">
        <v>51</v>
      </c>
      <c r="D517" s="26" t="s">
        <v>378</v>
      </c>
      <c r="E517" s="21"/>
      <c r="F517" s="22">
        <f t="shared" si="1534"/>
        <v>688</v>
      </c>
      <c r="G517" s="22">
        <f t="shared" si="1534"/>
        <v>0</v>
      </c>
      <c r="H517" s="47">
        <f>H518</f>
        <v>0</v>
      </c>
      <c r="I517" s="47">
        <f t="shared" si="1535"/>
        <v>0</v>
      </c>
      <c r="J517" s="47">
        <f t="shared" si="1535"/>
        <v>0</v>
      </c>
      <c r="K517" s="47">
        <f t="shared" si="1535"/>
        <v>0</v>
      </c>
      <c r="L517" s="22">
        <f t="shared" si="1535"/>
        <v>688</v>
      </c>
      <c r="M517" s="22">
        <f t="shared" si="1535"/>
        <v>0</v>
      </c>
      <c r="N517" s="47">
        <f>N518</f>
        <v>0</v>
      </c>
      <c r="O517" s="47">
        <f t="shared" si="1536"/>
        <v>0</v>
      </c>
      <c r="P517" s="47">
        <f t="shared" si="1537"/>
        <v>0</v>
      </c>
      <c r="Q517" s="47">
        <f t="shared" si="1538"/>
        <v>0</v>
      </c>
      <c r="R517" s="22">
        <f t="shared" si="1539"/>
        <v>688</v>
      </c>
      <c r="S517" s="22">
        <f t="shared" si="1540"/>
        <v>0</v>
      </c>
      <c r="T517" s="47">
        <f>T518</f>
        <v>0</v>
      </c>
      <c r="U517" s="47">
        <f t="shared" si="1541"/>
        <v>0</v>
      </c>
      <c r="V517" s="47">
        <f t="shared" si="1541"/>
        <v>0</v>
      </c>
      <c r="W517" s="47">
        <f t="shared" si="1541"/>
        <v>0</v>
      </c>
      <c r="X517" s="22">
        <f t="shared" si="1541"/>
        <v>688</v>
      </c>
      <c r="Y517" s="22">
        <f t="shared" si="1541"/>
        <v>0</v>
      </c>
      <c r="Z517" s="22">
        <f t="shared" si="1541"/>
        <v>0</v>
      </c>
      <c r="AA517" s="22">
        <f t="shared" si="1541"/>
        <v>0</v>
      </c>
      <c r="AB517" s="104">
        <f t="shared" si="1437"/>
        <v>0</v>
      </c>
      <c r="AC517" s="104"/>
    </row>
    <row r="518" spans="1:29" s="10" customFormat="1" ht="36" customHeight="1">
      <c r="A518" s="27" t="s">
        <v>424</v>
      </c>
      <c r="B518" s="21" t="s">
        <v>62</v>
      </c>
      <c r="C518" s="21" t="s">
        <v>51</v>
      </c>
      <c r="D518" s="26" t="s">
        <v>378</v>
      </c>
      <c r="E518" s="21" t="s">
        <v>80</v>
      </c>
      <c r="F518" s="22">
        <f t="shared" si="1534"/>
        <v>688</v>
      </c>
      <c r="G518" s="22">
        <f t="shared" si="1534"/>
        <v>0</v>
      </c>
      <c r="H518" s="47">
        <f>H519</f>
        <v>0</v>
      </c>
      <c r="I518" s="47">
        <f t="shared" si="1535"/>
        <v>0</v>
      </c>
      <c r="J518" s="47">
        <f t="shared" si="1535"/>
        <v>0</v>
      </c>
      <c r="K518" s="47">
        <f t="shared" si="1535"/>
        <v>0</v>
      </c>
      <c r="L518" s="22">
        <f t="shared" si="1535"/>
        <v>688</v>
      </c>
      <c r="M518" s="22">
        <f t="shared" si="1535"/>
        <v>0</v>
      </c>
      <c r="N518" s="47">
        <f>N519</f>
        <v>0</v>
      </c>
      <c r="O518" s="47">
        <f t="shared" si="1536"/>
        <v>0</v>
      </c>
      <c r="P518" s="47">
        <f t="shared" si="1537"/>
        <v>0</v>
      </c>
      <c r="Q518" s="47">
        <f t="shared" si="1538"/>
        <v>0</v>
      </c>
      <c r="R518" s="22">
        <f t="shared" si="1539"/>
        <v>688</v>
      </c>
      <c r="S518" s="22">
        <f t="shared" si="1540"/>
        <v>0</v>
      </c>
      <c r="T518" s="47">
        <f>T519</f>
        <v>0</v>
      </c>
      <c r="U518" s="47">
        <f t="shared" si="1541"/>
        <v>0</v>
      </c>
      <c r="V518" s="47">
        <f t="shared" si="1541"/>
        <v>0</v>
      </c>
      <c r="W518" s="47">
        <f t="shared" si="1541"/>
        <v>0</v>
      </c>
      <c r="X518" s="22">
        <f t="shared" si="1541"/>
        <v>688</v>
      </c>
      <c r="Y518" s="22">
        <f t="shared" si="1541"/>
        <v>0</v>
      </c>
      <c r="Z518" s="22">
        <f t="shared" si="1541"/>
        <v>0</v>
      </c>
      <c r="AA518" s="22">
        <f t="shared" si="1541"/>
        <v>0</v>
      </c>
      <c r="AB518" s="104">
        <f t="shared" si="1437"/>
        <v>0</v>
      </c>
      <c r="AC518" s="104"/>
    </row>
    <row r="519" spans="1:29" s="10" customFormat="1" ht="39" customHeight="1">
      <c r="A519" s="55" t="s">
        <v>193</v>
      </c>
      <c r="B519" s="21" t="s">
        <v>62</v>
      </c>
      <c r="C519" s="21" t="s">
        <v>51</v>
      </c>
      <c r="D519" s="26" t="s">
        <v>378</v>
      </c>
      <c r="E519" s="21" t="s">
        <v>166</v>
      </c>
      <c r="F519" s="22">
        <v>688</v>
      </c>
      <c r="G519" s="22"/>
      <c r="H519" s="47"/>
      <c r="I519" s="47"/>
      <c r="J519" s="47"/>
      <c r="K519" s="47"/>
      <c r="L519" s="22">
        <f>F519+H519+I519+J519+K519</f>
        <v>688</v>
      </c>
      <c r="M519" s="22">
        <f>G519+K519</f>
        <v>0</v>
      </c>
      <c r="N519" s="47"/>
      <c r="O519" s="47"/>
      <c r="P519" s="47"/>
      <c r="Q519" s="47"/>
      <c r="R519" s="22">
        <f>L519+N519+O519+P519+Q519</f>
        <v>688</v>
      </c>
      <c r="S519" s="22">
        <f>M519+Q519</f>
        <v>0</v>
      </c>
      <c r="T519" s="47"/>
      <c r="U519" s="47"/>
      <c r="V519" s="47"/>
      <c r="W519" s="47"/>
      <c r="X519" s="22">
        <f>R519+T519+U519+V519+W519</f>
        <v>688</v>
      </c>
      <c r="Y519" s="22">
        <f>S519+W519</f>
        <v>0</v>
      </c>
      <c r="Z519" s="22"/>
      <c r="AA519" s="22"/>
      <c r="AB519" s="104">
        <f t="shared" si="1437"/>
        <v>0</v>
      </c>
      <c r="AC519" s="104"/>
    </row>
    <row r="520" spans="1:29" s="10" customFormat="1" ht="50.25" customHeight="1">
      <c r="A520" s="55" t="s">
        <v>494</v>
      </c>
      <c r="B520" s="21" t="s">
        <v>62</v>
      </c>
      <c r="C520" s="21" t="s">
        <v>51</v>
      </c>
      <c r="D520" s="26" t="s">
        <v>379</v>
      </c>
      <c r="E520" s="21"/>
      <c r="F520" s="34">
        <f t="shared" ref="F520:G523" si="1542">F521</f>
        <v>19514</v>
      </c>
      <c r="G520" s="34">
        <f t="shared" si="1542"/>
        <v>0</v>
      </c>
      <c r="H520" s="47">
        <f>H521</f>
        <v>0</v>
      </c>
      <c r="I520" s="47">
        <f t="shared" ref="I520:M520" si="1543">I521</f>
        <v>0</v>
      </c>
      <c r="J520" s="47">
        <f t="shared" si="1543"/>
        <v>0</v>
      </c>
      <c r="K520" s="47">
        <f t="shared" si="1543"/>
        <v>0</v>
      </c>
      <c r="L520" s="22">
        <f t="shared" si="1543"/>
        <v>19514</v>
      </c>
      <c r="M520" s="47">
        <f t="shared" si="1543"/>
        <v>0</v>
      </c>
      <c r="N520" s="47">
        <f>N521</f>
        <v>0</v>
      </c>
      <c r="O520" s="47">
        <f t="shared" ref="O520:O523" si="1544">O521</f>
        <v>0</v>
      </c>
      <c r="P520" s="47">
        <f t="shared" ref="P520:P523" si="1545">P521</f>
        <v>0</v>
      </c>
      <c r="Q520" s="47">
        <f t="shared" ref="Q520:Q523" si="1546">Q521</f>
        <v>0</v>
      </c>
      <c r="R520" s="22">
        <f t="shared" ref="R520:S523" si="1547">R521</f>
        <v>19514</v>
      </c>
      <c r="S520" s="47">
        <f t="shared" ref="S520" si="1548">S521</f>
        <v>0</v>
      </c>
      <c r="T520" s="47">
        <f>T521</f>
        <v>0</v>
      </c>
      <c r="U520" s="47">
        <f t="shared" ref="U520:AA523" si="1549">U521</f>
        <v>0</v>
      </c>
      <c r="V520" s="47">
        <f t="shared" si="1549"/>
        <v>0</v>
      </c>
      <c r="W520" s="47">
        <f t="shared" si="1549"/>
        <v>0</v>
      </c>
      <c r="X520" s="22">
        <f t="shared" si="1549"/>
        <v>19514</v>
      </c>
      <c r="Y520" s="22">
        <f t="shared" si="1549"/>
        <v>0</v>
      </c>
      <c r="Z520" s="22">
        <f t="shared" si="1549"/>
        <v>1499</v>
      </c>
      <c r="AA520" s="22">
        <f t="shared" si="1549"/>
        <v>0</v>
      </c>
      <c r="AB520" s="104">
        <f t="shared" si="1437"/>
        <v>7.6816644460387415</v>
      </c>
      <c r="AC520" s="104"/>
    </row>
    <row r="521" spans="1:29" s="10" customFormat="1" ht="24" customHeight="1">
      <c r="A521" s="48" t="s">
        <v>78</v>
      </c>
      <c r="B521" s="21" t="s">
        <v>62</v>
      </c>
      <c r="C521" s="21" t="s">
        <v>51</v>
      </c>
      <c r="D521" s="26" t="s">
        <v>380</v>
      </c>
      <c r="E521" s="21"/>
      <c r="F521" s="34">
        <f t="shared" si="1542"/>
        <v>19514</v>
      </c>
      <c r="G521" s="34">
        <f t="shared" si="1542"/>
        <v>0</v>
      </c>
      <c r="H521" s="47">
        <f>H522</f>
        <v>0</v>
      </c>
      <c r="I521" s="47">
        <f t="shared" ref="I521:K523" si="1550">I522</f>
        <v>0</v>
      </c>
      <c r="J521" s="47">
        <f t="shared" si="1550"/>
        <v>0</v>
      </c>
      <c r="K521" s="47">
        <f t="shared" si="1550"/>
        <v>0</v>
      </c>
      <c r="L521" s="22">
        <f t="shared" ref="L521:M523" si="1551">L522</f>
        <v>19514</v>
      </c>
      <c r="M521" s="47">
        <f t="shared" si="1551"/>
        <v>0</v>
      </c>
      <c r="N521" s="47">
        <f>N522</f>
        <v>0</v>
      </c>
      <c r="O521" s="47">
        <f t="shared" si="1544"/>
        <v>0</v>
      </c>
      <c r="P521" s="47">
        <f t="shared" si="1545"/>
        <v>0</v>
      </c>
      <c r="Q521" s="47">
        <f t="shared" si="1546"/>
        <v>0</v>
      </c>
      <c r="R521" s="22">
        <f t="shared" si="1547"/>
        <v>19514</v>
      </c>
      <c r="S521" s="47">
        <f t="shared" si="1547"/>
        <v>0</v>
      </c>
      <c r="T521" s="47">
        <f>T522</f>
        <v>0</v>
      </c>
      <c r="U521" s="47">
        <f t="shared" si="1549"/>
        <v>0</v>
      </c>
      <c r="V521" s="47">
        <f t="shared" si="1549"/>
        <v>0</v>
      </c>
      <c r="W521" s="47">
        <f t="shared" si="1549"/>
        <v>0</v>
      </c>
      <c r="X521" s="22">
        <f t="shared" si="1549"/>
        <v>19514</v>
      </c>
      <c r="Y521" s="22">
        <f t="shared" si="1549"/>
        <v>0</v>
      </c>
      <c r="Z521" s="22">
        <f t="shared" si="1549"/>
        <v>1499</v>
      </c>
      <c r="AA521" s="22">
        <f t="shared" si="1549"/>
        <v>0</v>
      </c>
      <c r="AB521" s="104">
        <f t="shared" si="1437"/>
        <v>7.6816644460387415</v>
      </c>
      <c r="AC521" s="104"/>
    </row>
    <row r="522" spans="1:29" s="10" customFormat="1" ht="24" customHeight="1">
      <c r="A522" s="27" t="s">
        <v>122</v>
      </c>
      <c r="B522" s="21" t="s">
        <v>62</v>
      </c>
      <c r="C522" s="21" t="s">
        <v>51</v>
      </c>
      <c r="D522" s="26" t="s">
        <v>381</v>
      </c>
      <c r="E522" s="21"/>
      <c r="F522" s="34">
        <f t="shared" si="1542"/>
        <v>19514</v>
      </c>
      <c r="G522" s="34">
        <f t="shared" si="1542"/>
        <v>0</v>
      </c>
      <c r="H522" s="47">
        <f>H523</f>
        <v>0</v>
      </c>
      <c r="I522" s="47">
        <f t="shared" si="1550"/>
        <v>0</v>
      </c>
      <c r="J522" s="47">
        <f t="shared" si="1550"/>
        <v>0</v>
      </c>
      <c r="K522" s="47">
        <f t="shared" si="1550"/>
        <v>0</v>
      </c>
      <c r="L522" s="22">
        <f t="shared" si="1551"/>
        <v>19514</v>
      </c>
      <c r="M522" s="47">
        <f t="shared" si="1551"/>
        <v>0</v>
      </c>
      <c r="N522" s="47">
        <f>N523</f>
        <v>0</v>
      </c>
      <c r="O522" s="47">
        <f t="shared" si="1544"/>
        <v>0</v>
      </c>
      <c r="P522" s="47">
        <f t="shared" si="1545"/>
        <v>0</v>
      </c>
      <c r="Q522" s="47">
        <f t="shared" si="1546"/>
        <v>0</v>
      </c>
      <c r="R522" s="22">
        <f t="shared" si="1547"/>
        <v>19514</v>
      </c>
      <c r="S522" s="47">
        <f t="shared" si="1547"/>
        <v>0</v>
      </c>
      <c r="T522" s="47">
        <f>T523</f>
        <v>0</v>
      </c>
      <c r="U522" s="47">
        <f t="shared" si="1549"/>
        <v>0</v>
      </c>
      <c r="V522" s="47">
        <f t="shared" si="1549"/>
        <v>0</v>
      </c>
      <c r="W522" s="47">
        <f t="shared" si="1549"/>
        <v>0</v>
      </c>
      <c r="X522" s="22">
        <f t="shared" si="1549"/>
        <v>19514</v>
      </c>
      <c r="Y522" s="22">
        <f t="shared" si="1549"/>
        <v>0</v>
      </c>
      <c r="Z522" s="22">
        <f t="shared" si="1549"/>
        <v>1499</v>
      </c>
      <c r="AA522" s="22">
        <f t="shared" si="1549"/>
        <v>0</v>
      </c>
      <c r="AB522" s="104">
        <f t="shared" si="1437"/>
        <v>7.6816644460387415</v>
      </c>
      <c r="AC522" s="104"/>
    </row>
    <row r="523" spans="1:29" s="10" customFormat="1" ht="35.25" customHeight="1">
      <c r="A523" s="27" t="s">
        <v>424</v>
      </c>
      <c r="B523" s="21" t="s">
        <v>62</v>
      </c>
      <c r="C523" s="21" t="s">
        <v>51</v>
      </c>
      <c r="D523" s="26" t="s">
        <v>381</v>
      </c>
      <c r="E523" s="21" t="s">
        <v>80</v>
      </c>
      <c r="F523" s="34">
        <f t="shared" si="1542"/>
        <v>19514</v>
      </c>
      <c r="G523" s="34">
        <f t="shared" si="1542"/>
        <v>0</v>
      </c>
      <c r="H523" s="47">
        <f>H524</f>
        <v>0</v>
      </c>
      <c r="I523" s="47">
        <f t="shared" si="1550"/>
        <v>0</v>
      </c>
      <c r="J523" s="47">
        <f t="shared" si="1550"/>
        <v>0</v>
      </c>
      <c r="K523" s="47">
        <f t="shared" si="1550"/>
        <v>0</v>
      </c>
      <c r="L523" s="22">
        <f t="shared" si="1551"/>
        <v>19514</v>
      </c>
      <c r="M523" s="47">
        <f t="shared" si="1551"/>
        <v>0</v>
      </c>
      <c r="N523" s="47">
        <f>N524</f>
        <v>0</v>
      </c>
      <c r="O523" s="47">
        <f t="shared" si="1544"/>
        <v>0</v>
      </c>
      <c r="P523" s="47">
        <f t="shared" si="1545"/>
        <v>0</v>
      </c>
      <c r="Q523" s="47">
        <f t="shared" si="1546"/>
        <v>0</v>
      </c>
      <c r="R523" s="22">
        <f t="shared" si="1547"/>
        <v>19514</v>
      </c>
      <c r="S523" s="47">
        <f t="shared" si="1547"/>
        <v>0</v>
      </c>
      <c r="T523" s="47">
        <f>T524</f>
        <v>0</v>
      </c>
      <c r="U523" s="47">
        <f t="shared" si="1549"/>
        <v>0</v>
      </c>
      <c r="V523" s="47">
        <f t="shared" si="1549"/>
        <v>0</v>
      </c>
      <c r="W523" s="47">
        <f t="shared" si="1549"/>
        <v>0</v>
      </c>
      <c r="X523" s="22">
        <f t="shared" si="1549"/>
        <v>19514</v>
      </c>
      <c r="Y523" s="22">
        <f t="shared" si="1549"/>
        <v>0</v>
      </c>
      <c r="Z523" s="22">
        <f t="shared" si="1549"/>
        <v>1499</v>
      </c>
      <c r="AA523" s="22">
        <f t="shared" si="1549"/>
        <v>0</v>
      </c>
      <c r="AB523" s="104">
        <f t="shared" si="1437"/>
        <v>7.6816644460387415</v>
      </c>
      <c r="AC523" s="104"/>
    </row>
    <row r="524" spans="1:29" s="10" customFormat="1" ht="36" customHeight="1">
      <c r="A524" s="55" t="s">
        <v>193</v>
      </c>
      <c r="B524" s="21" t="s">
        <v>62</v>
      </c>
      <c r="C524" s="21" t="s">
        <v>51</v>
      </c>
      <c r="D524" s="26" t="s">
        <v>381</v>
      </c>
      <c r="E524" s="21" t="s">
        <v>166</v>
      </c>
      <c r="F524" s="22">
        <v>19514</v>
      </c>
      <c r="G524" s="22"/>
      <c r="H524" s="47"/>
      <c r="I524" s="47"/>
      <c r="J524" s="47"/>
      <c r="K524" s="47"/>
      <c r="L524" s="22">
        <f>F524+H524+I524+J524+K524</f>
        <v>19514</v>
      </c>
      <c r="M524" s="22">
        <f>G524+K524</f>
        <v>0</v>
      </c>
      <c r="N524" s="47"/>
      <c r="O524" s="47"/>
      <c r="P524" s="47"/>
      <c r="Q524" s="47"/>
      <c r="R524" s="22">
        <f>L524+N524+O524+P524+Q524</f>
        <v>19514</v>
      </c>
      <c r="S524" s="22">
        <f>M524+Q524</f>
        <v>0</v>
      </c>
      <c r="T524" s="47"/>
      <c r="U524" s="47"/>
      <c r="V524" s="47"/>
      <c r="W524" s="47"/>
      <c r="X524" s="22">
        <f>R524+T524+U524+V524+W524</f>
        <v>19514</v>
      </c>
      <c r="Y524" s="22">
        <f>S524+W524</f>
        <v>0</v>
      </c>
      <c r="Z524" s="22">
        <v>1499</v>
      </c>
      <c r="AA524" s="22"/>
      <c r="AB524" s="104">
        <f t="shared" si="1437"/>
        <v>7.6816644460387415</v>
      </c>
      <c r="AC524" s="104"/>
    </row>
    <row r="525" spans="1:29" s="10" customFormat="1" ht="16.5">
      <c r="A525" s="48" t="s">
        <v>81</v>
      </c>
      <c r="B525" s="21" t="s">
        <v>62</v>
      </c>
      <c r="C525" s="21" t="s">
        <v>51</v>
      </c>
      <c r="D525" s="26" t="s">
        <v>382</v>
      </c>
      <c r="E525" s="21"/>
      <c r="F525" s="22">
        <f t="shared" ref="F525:G528" si="1552">F526</f>
        <v>3184</v>
      </c>
      <c r="G525" s="22">
        <f t="shared" si="1552"/>
        <v>0</v>
      </c>
      <c r="H525" s="47">
        <f>H526</f>
        <v>0</v>
      </c>
      <c r="I525" s="47">
        <f t="shared" ref="I525:M528" si="1553">I526</f>
        <v>0</v>
      </c>
      <c r="J525" s="47">
        <f t="shared" si="1553"/>
        <v>0</v>
      </c>
      <c r="K525" s="47">
        <f t="shared" si="1553"/>
        <v>0</v>
      </c>
      <c r="L525" s="22">
        <f t="shared" si="1553"/>
        <v>3184</v>
      </c>
      <c r="M525" s="47">
        <f t="shared" si="1553"/>
        <v>0</v>
      </c>
      <c r="N525" s="47">
        <f>N526</f>
        <v>0</v>
      </c>
      <c r="O525" s="47">
        <f t="shared" ref="O525:O528" si="1554">O526</f>
        <v>0</v>
      </c>
      <c r="P525" s="47">
        <f t="shared" ref="P525:P528" si="1555">P526</f>
        <v>0</v>
      </c>
      <c r="Q525" s="47">
        <f t="shared" ref="Q525:Q528" si="1556">Q526</f>
        <v>0</v>
      </c>
      <c r="R525" s="22">
        <f t="shared" ref="R525:R528" si="1557">R526</f>
        <v>3184</v>
      </c>
      <c r="S525" s="47">
        <f t="shared" ref="S525:S528" si="1558">S526</f>
        <v>0</v>
      </c>
      <c r="T525" s="47">
        <f>T526</f>
        <v>0</v>
      </c>
      <c r="U525" s="47">
        <f t="shared" ref="U525:AA528" si="1559">U526</f>
        <v>0</v>
      </c>
      <c r="V525" s="47">
        <f t="shared" si="1559"/>
        <v>0</v>
      </c>
      <c r="W525" s="47">
        <f t="shared" si="1559"/>
        <v>0</v>
      </c>
      <c r="X525" s="22">
        <f t="shared" si="1559"/>
        <v>3184</v>
      </c>
      <c r="Y525" s="22">
        <f t="shared" si="1559"/>
        <v>0</v>
      </c>
      <c r="Z525" s="22">
        <f t="shared" si="1559"/>
        <v>539</v>
      </c>
      <c r="AA525" s="22">
        <f t="shared" si="1559"/>
        <v>0</v>
      </c>
      <c r="AB525" s="104">
        <f t="shared" si="1437"/>
        <v>16.928391959798994</v>
      </c>
      <c r="AC525" s="104"/>
    </row>
    <row r="526" spans="1:29" s="10" customFormat="1" ht="19.5" customHeight="1">
      <c r="A526" s="48" t="s">
        <v>78</v>
      </c>
      <c r="B526" s="21" t="s">
        <v>62</v>
      </c>
      <c r="C526" s="21" t="s">
        <v>51</v>
      </c>
      <c r="D526" s="26" t="s">
        <v>241</v>
      </c>
      <c r="E526" s="21"/>
      <c r="F526" s="22">
        <f t="shared" si="1552"/>
        <v>3184</v>
      </c>
      <c r="G526" s="22">
        <f t="shared" si="1552"/>
        <v>0</v>
      </c>
      <c r="H526" s="47">
        <f>H527</f>
        <v>0</v>
      </c>
      <c r="I526" s="47">
        <f t="shared" si="1553"/>
        <v>0</v>
      </c>
      <c r="J526" s="47">
        <f t="shared" si="1553"/>
        <v>0</v>
      </c>
      <c r="K526" s="47">
        <f t="shared" si="1553"/>
        <v>0</v>
      </c>
      <c r="L526" s="22">
        <f t="shared" si="1553"/>
        <v>3184</v>
      </c>
      <c r="M526" s="47">
        <f t="shared" si="1553"/>
        <v>0</v>
      </c>
      <c r="N526" s="47">
        <f>N527</f>
        <v>0</v>
      </c>
      <c r="O526" s="47">
        <f t="shared" si="1554"/>
        <v>0</v>
      </c>
      <c r="P526" s="47">
        <f t="shared" si="1555"/>
        <v>0</v>
      </c>
      <c r="Q526" s="47">
        <f t="shared" si="1556"/>
        <v>0</v>
      </c>
      <c r="R526" s="22">
        <f t="shared" si="1557"/>
        <v>3184</v>
      </c>
      <c r="S526" s="47">
        <f t="shared" si="1558"/>
        <v>0</v>
      </c>
      <c r="T526" s="47">
        <f>T527</f>
        <v>0</v>
      </c>
      <c r="U526" s="47">
        <f t="shared" si="1559"/>
        <v>0</v>
      </c>
      <c r="V526" s="47">
        <f t="shared" si="1559"/>
        <v>0</v>
      </c>
      <c r="W526" s="47">
        <f t="shared" si="1559"/>
        <v>0</v>
      </c>
      <c r="X526" s="22">
        <f t="shared" si="1559"/>
        <v>3184</v>
      </c>
      <c r="Y526" s="22">
        <f t="shared" si="1559"/>
        <v>0</v>
      </c>
      <c r="Z526" s="22">
        <f t="shared" si="1559"/>
        <v>539</v>
      </c>
      <c r="AA526" s="22">
        <f t="shared" si="1559"/>
        <v>0</v>
      </c>
      <c r="AB526" s="104">
        <f t="shared" si="1437"/>
        <v>16.928391959798994</v>
      </c>
      <c r="AC526" s="104"/>
    </row>
    <row r="527" spans="1:29" s="10" customFormat="1" ht="20.25" customHeight="1">
      <c r="A527" s="48" t="s">
        <v>123</v>
      </c>
      <c r="B527" s="21" t="s">
        <v>62</v>
      </c>
      <c r="C527" s="21" t="s">
        <v>51</v>
      </c>
      <c r="D527" s="26" t="s">
        <v>383</v>
      </c>
      <c r="E527" s="21"/>
      <c r="F527" s="22">
        <f t="shared" si="1552"/>
        <v>3184</v>
      </c>
      <c r="G527" s="22">
        <f t="shared" si="1552"/>
        <v>0</v>
      </c>
      <c r="H527" s="47">
        <f>H528</f>
        <v>0</v>
      </c>
      <c r="I527" s="47">
        <f t="shared" si="1553"/>
        <v>0</v>
      </c>
      <c r="J527" s="47">
        <f t="shared" si="1553"/>
        <v>0</v>
      </c>
      <c r="K527" s="47">
        <f t="shared" si="1553"/>
        <v>0</v>
      </c>
      <c r="L527" s="22">
        <f t="shared" si="1553"/>
        <v>3184</v>
      </c>
      <c r="M527" s="47">
        <f t="shared" si="1553"/>
        <v>0</v>
      </c>
      <c r="N527" s="47">
        <f>N528</f>
        <v>0</v>
      </c>
      <c r="O527" s="47">
        <f t="shared" si="1554"/>
        <v>0</v>
      </c>
      <c r="P527" s="47">
        <f t="shared" si="1555"/>
        <v>0</v>
      </c>
      <c r="Q527" s="47">
        <f t="shared" si="1556"/>
        <v>0</v>
      </c>
      <c r="R527" s="22">
        <f t="shared" si="1557"/>
        <v>3184</v>
      </c>
      <c r="S527" s="47">
        <f t="shared" si="1558"/>
        <v>0</v>
      </c>
      <c r="T527" s="47">
        <f>T528</f>
        <v>0</v>
      </c>
      <c r="U527" s="47">
        <f t="shared" si="1559"/>
        <v>0</v>
      </c>
      <c r="V527" s="47">
        <f t="shared" si="1559"/>
        <v>0</v>
      </c>
      <c r="W527" s="47">
        <f t="shared" si="1559"/>
        <v>0</v>
      </c>
      <c r="X527" s="22">
        <f t="shared" si="1559"/>
        <v>3184</v>
      </c>
      <c r="Y527" s="22">
        <f t="shared" si="1559"/>
        <v>0</v>
      </c>
      <c r="Z527" s="22">
        <f t="shared" si="1559"/>
        <v>539</v>
      </c>
      <c r="AA527" s="22">
        <f t="shared" si="1559"/>
        <v>0</v>
      </c>
      <c r="AB527" s="104">
        <f t="shared" si="1437"/>
        <v>16.928391959798994</v>
      </c>
      <c r="AC527" s="104"/>
    </row>
    <row r="528" spans="1:29" s="10" customFormat="1" ht="33">
      <c r="A528" s="27" t="s">
        <v>424</v>
      </c>
      <c r="B528" s="21" t="s">
        <v>62</v>
      </c>
      <c r="C528" s="21" t="s">
        <v>51</v>
      </c>
      <c r="D528" s="26" t="s">
        <v>383</v>
      </c>
      <c r="E528" s="21" t="s">
        <v>80</v>
      </c>
      <c r="F528" s="22">
        <f t="shared" si="1552"/>
        <v>3184</v>
      </c>
      <c r="G528" s="22">
        <f t="shared" si="1552"/>
        <v>0</v>
      </c>
      <c r="H528" s="47">
        <f>H529</f>
        <v>0</v>
      </c>
      <c r="I528" s="47">
        <f t="shared" si="1553"/>
        <v>0</v>
      </c>
      <c r="J528" s="47">
        <f t="shared" si="1553"/>
        <v>0</v>
      </c>
      <c r="K528" s="47">
        <f t="shared" si="1553"/>
        <v>0</v>
      </c>
      <c r="L528" s="22">
        <f t="shared" si="1553"/>
        <v>3184</v>
      </c>
      <c r="M528" s="47">
        <f t="shared" si="1553"/>
        <v>0</v>
      </c>
      <c r="N528" s="47">
        <f>N529</f>
        <v>0</v>
      </c>
      <c r="O528" s="47">
        <f t="shared" si="1554"/>
        <v>0</v>
      </c>
      <c r="P528" s="47">
        <f t="shared" si="1555"/>
        <v>0</v>
      </c>
      <c r="Q528" s="47">
        <f t="shared" si="1556"/>
        <v>0</v>
      </c>
      <c r="R528" s="22">
        <f t="shared" si="1557"/>
        <v>3184</v>
      </c>
      <c r="S528" s="47">
        <f t="shared" si="1558"/>
        <v>0</v>
      </c>
      <c r="T528" s="47">
        <f>T529</f>
        <v>0</v>
      </c>
      <c r="U528" s="47">
        <f t="shared" si="1559"/>
        <v>0</v>
      </c>
      <c r="V528" s="47">
        <f t="shared" si="1559"/>
        <v>0</v>
      </c>
      <c r="W528" s="47">
        <f t="shared" si="1559"/>
        <v>0</v>
      </c>
      <c r="X528" s="22">
        <f t="shared" si="1559"/>
        <v>3184</v>
      </c>
      <c r="Y528" s="22">
        <f t="shared" si="1559"/>
        <v>0</v>
      </c>
      <c r="Z528" s="22">
        <f t="shared" si="1559"/>
        <v>539</v>
      </c>
      <c r="AA528" s="22">
        <f t="shared" si="1559"/>
        <v>0</v>
      </c>
      <c r="AB528" s="104">
        <f t="shared" ref="AB528:AB591" si="1560">Z528/X528*100</f>
        <v>16.928391959798994</v>
      </c>
      <c r="AC528" s="104"/>
    </row>
    <row r="529" spans="1:29" s="10" customFormat="1" ht="33.75" customHeight="1">
      <c r="A529" s="55" t="s">
        <v>193</v>
      </c>
      <c r="B529" s="21" t="s">
        <v>62</v>
      </c>
      <c r="C529" s="21" t="s">
        <v>51</v>
      </c>
      <c r="D529" s="26" t="s">
        <v>383</v>
      </c>
      <c r="E529" s="21" t="s">
        <v>166</v>
      </c>
      <c r="F529" s="22">
        <f>3047+137</f>
        <v>3184</v>
      </c>
      <c r="G529" s="22"/>
      <c r="H529" s="47"/>
      <c r="I529" s="47"/>
      <c r="J529" s="47"/>
      <c r="K529" s="47"/>
      <c r="L529" s="22">
        <f>F529+H529+I529+J529+K529</f>
        <v>3184</v>
      </c>
      <c r="M529" s="22">
        <f>G529+K529</f>
        <v>0</v>
      </c>
      <c r="N529" s="47"/>
      <c r="O529" s="47"/>
      <c r="P529" s="47"/>
      <c r="Q529" s="47"/>
      <c r="R529" s="22">
        <f>L529+N529+O529+P529+Q529</f>
        <v>3184</v>
      </c>
      <c r="S529" s="22">
        <f>M529+Q529</f>
        <v>0</v>
      </c>
      <c r="T529" s="47"/>
      <c r="U529" s="47"/>
      <c r="V529" s="47"/>
      <c r="W529" s="47"/>
      <c r="X529" s="22">
        <f>R529+T529+U529+V529+W529</f>
        <v>3184</v>
      </c>
      <c r="Y529" s="22">
        <f>S529+W529</f>
        <v>0</v>
      </c>
      <c r="Z529" s="22">
        <v>539</v>
      </c>
      <c r="AA529" s="22"/>
      <c r="AB529" s="104">
        <f t="shared" si="1560"/>
        <v>16.928391959798994</v>
      </c>
      <c r="AC529" s="104"/>
    </row>
    <row r="530" spans="1:29" ht="16.5">
      <c r="A530" s="53"/>
      <c r="B530" s="21"/>
      <c r="C530" s="21"/>
      <c r="D530" s="49"/>
      <c r="E530" s="21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22"/>
      <c r="AA530" s="22"/>
      <c r="AB530" s="104"/>
      <c r="AC530" s="104"/>
    </row>
    <row r="531" spans="1:29" s="10" customFormat="1" ht="18.75">
      <c r="A531" s="50" t="s">
        <v>63</v>
      </c>
      <c r="B531" s="19" t="s">
        <v>62</v>
      </c>
      <c r="C531" s="19" t="s">
        <v>53</v>
      </c>
      <c r="D531" s="54"/>
      <c r="E531" s="19"/>
      <c r="F531" s="24">
        <f>F532+F543+F548+F578+F553+F537+F569</f>
        <v>737653</v>
      </c>
      <c r="G531" s="24">
        <f>G532+G543+G548+G578+G553+G537+G569</f>
        <v>66588</v>
      </c>
      <c r="H531" s="20">
        <f t="shared" ref="H531:S531" si="1561">H532+H537+H543+H548+H553+H569+H578</f>
        <v>16698</v>
      </c>
      <c r="I531" s="20">
        <f t="shared" si="1561"/>
        <v>-2</v>
      </c>
      <c r="J531" s="20">
        <f t="shared" si="1561"/>
        <v>0</v>
      </c>
      <c r="K531" s="20">
        <f t="shared" si="1561"/>
        <v>35970</v>
      </c>
      <c r="L531" s="20">
        <f t="shared" si="1561"/>
        <v>790321</v>
      </c>
      <c r="M531" s="20">
        <f t="shared" si="1561"/>
        <v>102558</v>
      </c>
      <c r="N531" s="20">
        <f t="shared" si="1561"/>
        <v>2339</v>
      </c>
      <c r="O531" s="20">
        <f t="shared" si="1561"/>
        <v>-85</v>
      </c>
      <c r="P531" s="20">
        <f t="shared" si="1561"/>
        <v>0</v>
      </c>
      <c r="Q531" s="20">
        <f t="shared" si="1561"/>
        <v>0</v>
      </c>
      <c r="R531" s="20">
        <f t="shared" si="1561"/>
        <v>792575</v>
      </c>
      <c r="S531" s="20">
        <f t="shared" si="1561"/>
        <v>102558</v>
      </c>
      <c r="T531" s="20">
        <f t="shared" ref="T531:Y531" si="1562">T532+T537+T543+T548+T553+T569+T578</f>
        <v>0</v>
      </c>
      <c r="U531" s="20">
        <f t="shared" si="1562"/>
        <v>0</v>
      </c>
      <c r="V531" s="20">
        <f t="shared" si="1562"/>
        <v>0</v>
      </c>
      <c r="W531" s="20">
        <f t="shared" si="1562"/>
        <v>290570</v>
      </c>
      <c r="X531" s="20">
        <f t="shared" si="1562"/>
        <v>1083145</v>
      </c>
      <c r="Y531" s="20">
        <f t="shared" si="1562"/>
        <v>393128</v>
      </c>
      <c r="Z531" s="20">
        <f t="shared" ref="Z531:AA531" si="1563">Z532+Z537+Z543+Z548+Z553+Z569+Z578</f>
        <v>140630</v>
      </c>
      <c r="AA531" s="20">
        <f t="shared" si="1563"/>
        <v>0</v>
      </c>
      <c r="AB531" s="105">
        <f t="shared" si="1560"/>
        <v>12.98348789866546</v>
      </c>
      <c r="AC531" s="105">
        <f t="shared" ref="AC531:AC589" si="1564">AA531/Y531*100</f>
        <v>0</v>
      </c>
    </row>
    <row r="532" spans="1:29" s="10" customFormat="1" ht="33">
      <c r="A532" s="27" t="s">
        <v>430</v>
      </c>
      <c r="B532" s="21" t="s">
        <v>62</v>
      </c>
      <c r="C532" s="21" t="s">
        <v>53</v>
      </c>
      <c r="D532" s="26" t="s">
        <v>384</v>
      </c>
      <c r="E532" s="21"/>
      <c r="F532" s="34">
        <f t="shared" ref="F532:G535" si="1565">F533</f>
        <v>231086</v>
      </c>
      <c r="G532" s="34">
        <f t="shared" si="1565"/>
        <v>0</v>
      </c>
      <c r="H532" s="47">
        <f>H533</f>
        <v>0</v>
      </c>
      <c r="I532" s="47">
        <f t="shared" ref="I532:M535" si="1566">I533</f>
        <v>0</v>
      </c>
      <c r="J532" s="47">
        <f t="shared" si="1566"/>
        <v>0</v>
      </c>
      <c r="K532" s="47">
        <f t="shared" si="1566"/>
        <v>0</v>
      </c>
      <c r="L532" s="22">
        <f t="shared" si="1566"/>
        <v>231086</v>
      </c>
      <c r="M532" s="47">
        <f t="shared" si="1566"/>
        <v>0</v>
      </c>
      <c r="N532" s="47">
        <f>N533</f>
        <v>500</v>
      </c>
      <c r="O532" s="47">
        <f t="shared" ref="O532:O535" si="1567">O533</f>
        <v>0</v>
      </c>
      <c r="P532" s="47">
        <f t="shared" ref="P532:P535" si="1568">P533</f>
        <v>0</v>
      </c>
      <c r="Q532" s="47">
        <f t="shared" ref="Q532:Q535" si="1569">Q533</f>
        <v>0</v>
      </c>
      <c r="R532" s="22">
        <f t="shared" ref="R532:R535" si="1570">R533</f>
        <v>231586</v>
      </c>
      <c r="S532" s="47">
        <f t="shared" ref="S532:S535" si="1571">S533</f>
        <v>0</v>
      </c>
      <c r="T532" s="47">
        <f>T533</f>
        <v>0</v>
      </c>
      <c r="U532" s="47">
        <f t="shared" ref="U532:AA535" si="1572">U533</f>
        <v>0</v>
      </c>
      <c r="V532" s="47">
        <f t="shared" si="1572"/>
        <v>0</v>
      </c>
      <c r="W532" s="47">
        <f t="shared" si="1572"/>
        <v>0</v>
      </c>
      <c r="X532" s="22">
        <f t="shared" si="1572"/>
        <v>231586</v>
      </c>
      <c r="Y532" s="47">
        <f t="shared" si="1572"/>
        <v>0</v>
      </c>
      <c r="Z532" s="22">
        <f t="shared" si="1572"/>
        <v>60164</v>
      </c>
      <c r="AA532" s="22">
        <f t="shared" si="1572"/>
        <v>0</v>
      </c>
      <c r="AB532" s="104">
        <f t="shared" si="1560"/>
        <v>25.979117908681872</v>
      </c>
      <c r="AC532" s="104"/>
    </row>
    <row r="533" spans="1:29" s="10" customFormat="1" ht="18.75" customHeight="1">
      <c r="A533" s="66" t="s">
        <v>78</v>
      </c>
      <c r="B533" s="21" t="s">
        <v>62</v>
      </c>
      <c r="C533" s="21" t="s">
        <v>53</v>
      </c>
      <c r="D533" s="26" t="s">
        <v>385</v>
      </c>
      <c r="E533" s="21"/>
      <c r="F533" s="34">
        <f t="shared" si="1565"/>
        <v>231086</v>
      </c>
      <c r="G533" s="34">
        <f t="shared" si="1565"/>
        <v>0</v>
      </c>
      <c r="H533" s="47">
        <f>H534</f>
        <v>0</v>
      </c>
      <c r="I533" s="47">
        <f t="shared" si="1566"/>
        <v>0</v>
      </c>
      <c r="J533" s="47">
        <f t="shared" si="1566"/>
        <v>0</v>
      </c>
      <c r="K533" s="47">
        <f t="shared" si="1566"/>
        <v>0</v>
      </c>
      <c r="L533" s="22">
        <f t="shared" si="1566"/>
        <v>231086</v>
      </c>
      <c r="M533" s="47">
        <f t="shared" si="1566"/>
        <v>0</v>
      </c>
      <c r="N533" s="47">
        <f>N534</f>
        <v>500</v>
      </c>
      <c r="O533" s="47">
        <f t="shared" si="1567"/>
        <v>0</v>
      </c>
      <c r="P533" s="47">
        <f t="shared" si="1568"/>
        <v>0</v>
      </c>
      <c r="Q533" s="47">
        <f t="shared" si="1569"/>
        <v>0</v>
      </c>
      <c r="R533" s="22">
        <f t="shared" si="1570"/>
        <v>231586</v>
      </c>
      <c r="S533" s="47">
        <f t="shared" si="1571"/>
        <v>0</v>
      </c>
      <c r="T533" s="47">
        <f>T534</f>
        <v>0</v>
      </c>
      <c r="U533" s="47">
        <f t="shared" si="1572"/>
        <v>0</v>
      </c>
      <c r="V533" s="47">
        <f t="shared" si="1572"/>
        <v>0</v>
      </c>
      <c r="W533" s="47">
        <f t="shared" si="1572"/>
        <v>0</v>
      </c>
      <c r="X533" s="22">
        <f t="shared" si="1572"/>
        <v>231586</v>
      </c>
      <c r="Y533" s="47">
        <f t="shared" si="1572"/>
        <v>0</v>
      </c>
      <c r="Z533" s="22">
        <f t="shared" si="1572"/>
        <v>60164</v>
      </c>
      <c r="AA533" s="22">
        <f t="shared" si="1572"/>
        <v>0</v>
      </c>
      <c r="AB533" s="104">
        <f t="shared" si="1560"/>
        <v>25.979117908681872</v>
      </c>
      <c r="AC533" s="104"/>
    </row>
    <row r="534" spans="1:29" s="10" customFormat="1" ht="21" customHeight="1">
      <c r="A534" s="27" t="s">
        <v>120</v>
      </c>
      <c r="B534" s="21" t="s">
        <v>62</v>
      </c>
      <c r="C534" s="21" t="s">
        <v>53</v>
      </c>
      <c r="D534" s="26" t="s">
        <v>386</v>
      </c>
      <c r="E534" s="21"/>
      <c r="F534" s="34">
        <f t="shared" si="1565"/>
        <v>231086</v>
      </c>
      <c r="G534" s="34">
        <f t="shared" si="1565"/>
        <v>0</v>
      </c>
      <c r="H534" s="47">
        <f>H535</f>
        <v>0</v>
      </c>
      <c r="I534" s="47">
        <f t="shared" si="1566"/>
        <v>0</v>
      </c>
      <c r="J534" s="47">
        <f t="shared" si="1566"/>
        <v>0</v>
      </c>
      <c r="K534" s="47">
        <f t="shared" si="1566"/>
        <v>0</v>
      </c>
      <c r="L534" s="22">
        <f t="shared" si="1566"/>
        <v>231086</v>
      </c>
      <c r="M534" s="47">
        <f t="shared" si="1566"/>
        <v>0</v>
      </c>
      <c r="N534" s="47">
        <f>N535</f>
        <v>500</v>
      </c>
      <c r="O534" s="47">
        <f t="shared" si="1567"/>
        <v>0</v>
      </c>
      <c r="P534" s="47">
        <f t="shared" si="1568"/>
        <v>0</v>
      </c>
      <c r="Q534" s="47">
        <f t="shared" si="1569"/>
        <v>0</v>
      </c>
      <c r="R534" s="22">
        <f t="shared" si="1570"/>
        <v>231586</v>
      </c>
      <c r="S534" s="47">
        <f t="shared" si="1571"/>
        <v>0</v>
      </c>
      <c r="T534" s="47">
        <f>T535</f>
        <v>0</v>
      </c>
      <c r="U534" s="47">
        <f t="shared" si="1572"/>
        <v>0</v>
      </c>
      <c r="V534" s="47">
        <f t="shared" si="1572"/>
        <v>0</v>
      </c>
      <c r="W534" s="47">
        <f t="shared" si="1572"/>
        <v>0</v>
      </c>
      <c r="X534" s="22">
        <f t="shared" si="1572"/>
        <v>231586</v>
      </c>
      <c r="Y534" s="47">
        <f t="shared" si="1572"/>
        <v>0</v>
      </c>
      <c r="Z534" s="22">
        <f t="shared" si="1572"/>
        <v>60164</v>
      </c>
      <c r="AA534" s="22">
        <f t="shared" si="1572"/>
        <v>0</v>
      </c>
      <c r="AB534" s="104">
        <f t="shared" si="1560"/>
        <v>25.979117908681872</v>
      </c>
      <c r="AC534" s="104"/>
    </row>
    <row r="535" spans="1:29" s="10" customFormat="1" ht="33">
      <c r="A535" s="27" t="s">
        <v>424</v>
      </c>
      <c r="B535" s="21" t="s">
        <v>62</v>
      </c>
      <c r="C535" s="21" t="s">
        <v>53</v>
      </c>
      <c r="D535" s="26" t="s">
        <v>386</v>
      </c>
      <c r="E535" s="21" t="s">
        <v>80</v>
      </c>
      <c r="F535" s="34">
        <f t="shared" si="1565"/>
        <v>231086</v>
      </c>
      <c r="G535" s="34">
        <f t="shared" si="1565"/>
        <v>0</v>
      </c>
      <c r="H535" s="47">
        <f>H536</f>
        <v>0</v>
      </c>
      <c r="I535" s="47">
        <f t="shared" si="1566"/>
        <v>0</v>
      </c>
      <c r="J535" s="47">
        <f t="shared" si="1566"/>
        <v>0</v>
      </c>
      <c r="K535" s="47">
        <f t="shared" si="1566"/>
        <v>0</v>
      </c>
      <c r="L535" s="22">
        <f t="shared" si="1566"/>
        <v>231086</v>
      </c>
      <c r="M535" s="47">
        <f t="shared" si="1566"/>
        <v>0</v>
      </c>
      <c r="N535" s="47">
        <f>N536</f>
        <v>500</v>
      </c>
      <c r="O535" s="47">
        <f t="shared" si="1567"/>
        <v>0</v>
      </c>
      <c r="P535" s="47">
        <f t="shared" si="1568"/>
        <v>0</v>
      </c>
      <c r="Q535" s="47">
        <f t="shared" si="1569"/>
        <v>0</v>
      </c>
      <c r="R535" s="22">
        <f t="shared" si="1570"/>
        <v>231586</v>
      </c>
      <c r="S535" s="47">
        <f t="shared" si="1571"/>
        <v>0</v>
      </c>
      <c r="T535" s="47">
        <f>T536</f>
        <v>0</v>
      </c>
      <c r="U535" s="47">
        <f t="shared" si="1572"/>
        <v>0</v>
      </c>
      <c r="V535" s="47">
        <f t="shared" si="1572"/>
        <v>0</v>
      </c>
      <c r="W535" s="47">
        <f t="shared" si="1572"/>
        <v>0</v>
      </c>
      <c r="X535" s="22">
        <f t="shared" si="1572"/>
        <v>231586</v>
      </c>
      <c r="Y535" s="47">
        <f t="shared" si="1572"/>
        <v>0</v>
      </c>
      <c r="Z535" s="22">
        <f t="shared" si="1572"/>
        <v>60164</v>
      </c>
      <c r="AA535" s="22">
        <f t="shared" si="1572"/>
        <v>0</v>
      </c>
      <c r="AB535" s="104">
        <f t="shared" si="1560"/>
        <v>25.979117908681872</v>
      </c>
      <c r="AC535" s="104"/>
    </row>
    <row r="536" spans="1:29" s="10" customFormat="1" ht="37.5" customHeight="1">
      <c r="A536" s="55" t="s">
        <v>167</v>
      </c>
      <c r="B536" s="21" t="s">
        <v>62</v>
      </c>
      <c r="C536" s="21" t="s">
        <v>53</v>
      </c>
      <c r="D536" s="26" t="s">
        <v>386</v>
      </c>
      <c r="E536" s="21" t="s">
        <v>166</v>
      </c>
      <c r="F536" s="22">
        <f>237124-6038</f>
        <v>231086</v>
      </c>
      <c r="G536" s="22"/>
      <c r="H536" s="47"/>
      <c r="I536" s="47"/>
      <c r="J536" s="47"/>
      <c r="K536" s="47"/>
      <c r="L536" s="22">
        <f>F536+H536+I536+J536+K536</f>
        <v>231086</v>
      </c>
      <c r="M536" s="22">
        <f>G536+K536</f>
        <v>0</v>
      </c>
      <c r="N536" s="47">
        <v>500</v>
      </c>
      <c r="O536" s="47"/>
      <c r="P536" s="47"/>
      <c r="Q536" s="47"/>
      <c r="R536" s="22">
        <f>L536+N536+O536+P536+Q536</f>
        <v>231586</v>
      </c>
      <c r="S536" s="22">
        <f>M536+Q536</f>
        <v>0</v>
      </c>
      <c r="T536" s="47"/>
      <c r="U536" s="47"/>
      <c r="V536" s="47"/>
      <c r="W536" s="47"/>
      <c r="X536" s="22">
        <f>R536+T536+U536+V536+W536</f>
        <v>231586</v>
      </c>
      <c r="Y536" s="22">
        <f>S536+W536</f>
        <v>0</v>
      </c>
      <c r="Z536" s="22">
        <v>60164</v>
      </c>
      <c r="AA536" s="22"/>
      <c r="AB536" s="104">
        <f t="shared" si="1560"/>
        <v>25.979117908681872</v>
      </c>
      <c r="AC536" s="104"/>
    </row>
    <row r="537" spans="1:29" s="10" customFormat="1" ht="50.25">
      <c r="A537" s="27" t="s">
        <v>155</v>
      </c>
      <c r="B537" s="21" t="s">
        <v>62</v>
      </c>
      <c r="C537" s="21" t="s">
        <v>53</v>
      </c>
      <c r="D537" s="26" t="s">
        <v>356</v>
      </c>
      <c r="E537" s="19"/>
      <c r="F537" s="22">
        <f t="shared" ref="F537:G541" si="1573">F538</f>
        <v>846</v>
      </c>
      <c r="G537" s="22">
        <f t="shared" si="1573"/>
        <v>0</v>
      </c>
      <c r="H537" s="47">
        <f>H538</f>
        <v>0</v>
      </c>
      <c r="I537" s="47">
        <f t="shared" ref="I537:M538" si="1574">I538</f>
        <v>0</v>
      </c>
      <c r="J537" s="47">
        <f t="shared" si="1574"/>
        <v>0</v>
      </c>
      <c r="K537" s="47">
        <f t="shared" si="1574"/>
        <v>0</v>
      </c>
      <c r="L537" s="22">
        <f t="shared" si="1574"/>
        <v>846</v>
      </c>
      <c r="M537" s="47">
        <f t="shared" si="1574"/>
        <v>0</v>
      </c>
      <c r="N537" s="47">
        <f>N538</f>
        <v>0</v>
      </c>
      <c r="O537" s="47">
        <f t="shared" ref="O537:O541" si="1575">O538</f>
        <v>0</v>
      </c>
      <c r="P537" s="47">
        <f t="shared" ref="P537:P541" si="1576">P538</f>
        <v>0</v>
      </c>
      <c r="Q537" s="47">
        <f t="shared" ref="Q537:Q541" si="1577">Q538</f>
        <v>0</v>
      </c>
      <c r="R537" s="22">
        <f t="shared" ref="R537:S541" si="1578">R538</f>
        <v>846</v>
      </c>
      <c r="S537" s="47">
        <f t="shared" ref="S537:S538" si="1579">S538</f>
        <v>0</v>
      </c>
      <c r="T537" s="47">
        <f>T538</f>
        <v>0</v>
      </c>
      <c r="U537" s="47">
        <f t="shared" ref="U537:AA541" si="1580">U538</f>
        <v>0</v>
      </c>
      <c r="V537" s="47">
        <f t="shared" si="1580"/>
        <v>0</v>
      </c>
      <c r="W537" s="47">
        <f t="shared" si="1580"/>
        <v>0</v>
      </c>
      <c r="X537" s="22">
        <f t="shared" si="1580"/>
        <v>846</v>
      </c>
      <c r="Y537" s="22">
        <f t="shared" si="1580"/>
        <v>0</v>
      </c>
      <c r="Z537" s="22">
        <f t="shared" si="1580"/>
        <v>396</v>
      </c>
      <c r="AA537" s="22">
        <f t="shared" si="1580"/>
        <v>0</v>
      </c>
      <c r="AB537" s="104">
        <f t="shared" si="1560"/>
        <v>46.808510638297875</v>
      </c>
      <c r="AC537" s="104"/>
    </row>
    <row r="538" spans="1:29" s="10" customFormat="1" ht="34.5" customHeight="1">
      <c r="A538" s="27" t="s">
        <v>546</v>
      </c>
      <c r="B538" s="21" t="s">
        <v>62</v>
      </c>
      <c r="C538" s="21" t="s">
        <v>53</v>
      </c>
      <c r="D538" s="26" t="s">
        <v>466</v>
      </c>
      <c r="E538" s="19"/>
      <c r="F538" s="22">
        <f t="shared" si="1573"/>
        <v>846</v>
      </c>
      <c r="G538" s="22">
        <f t="shared" si="1573"/>
        <v>0</v>
      </c>
      <c r="H538" s="47">
        <f>H539</f>
        <v>0</v>
      </c>
      <c r="I538" s="47">
        <f t="shared" si="1574"/>
        <v>0</v>
      </c>
      <c r="J538" s="47">
        <f t="shared" si="1574"/>
        <v>0</v>
      </c>
      <c r="K538" s="47">
        <f t="shared" si="1574"/>
        <v>0</v>
      </c>
      <c r="L538" s="22">
        <f t="shared" si="1574"/>
        <v>846</v>
      </c>
      <c r="M538" s="47">
        <f t="shared" si="1574"/>
        <v>0</v>
      </c>
      <c r="N538" s="47">
        <f>N539</f>
        <v>0</v>
      </c>
      <c r="O538" s="47">
        <f t="shared" si="1575"/>
        <v>0</v>
      </c>
      <c r="P538" s="47">
        <f t="shared" si="1576"/>
        <v>0</v>
      </c>
      <c r="Q538" s="47">
        <f t="shared" si="1577"/>
        <v>0</v>
      </c>
      <c r="R538" s="22">
        <f t="shared" si="1578"/>
        <v>846</v>
      </c>
      <c r="S538" s="47">
        <f t="shared" si="1579"/>
        <v>0</v>
      </c>
      <c r="T538" s="47">
        <f>T539</f>
        <v>0</v>
      </c>
      <c r="U538" s="47">
        <f t="shared" si="1580"/>
        <v>0</v>
      </c>
      <c r="V538" s="47">
        <f t="shared" si="1580"/>
        <v>0</v>
      </c>
      <c r="W538" s="47">
        <f t="shared" si="1580"/>
        <v>0</v>
      </c>
      <c r="X538" s="22">
        <f t="shared" si="1580"/>
        <v>846</v>
      </c>
      <c r="Y538" s="22">
        <f t="shared" si="1580"/>
        <v>0</v>
      </c>
      <c r="Z538" s="22">
        <f t="shared" si="1580"/>
        <v>396</v>
      </c>
      <c r="AA538" s="22">
        <f t="shared" si="1580"/>
        <v>0</v>
      </c>
      <c r="AB538" s="104">
        <f t="shared" si="1560"/>
        <v>46.808510638297875</v>
      </c>
      <c r="AC538" s="104"/>
    </row>
    <row r="539" spans="1:29" s="10" customFormat="1" ht="21" customHeight="1">
      <c r="A539" s="27" t="s">
        <v>78</v>
      </c>
      <c r="B539" s="21" t="s">
        <v>62</v>
      </c>
      <c r="C539" s="21" t="s">
        <v>53</v>
      </c>
      <c r="D539" s="26" t="s">
        <v>467</v>
      </c>
      <c r="E539" s="19"/>
      <c r="F539" s="22">
        <f t="shared" si="1573"/>
        <v>846</v>
      </c>
      <c r="G539" s="22">
        <f t="shared" si="1573"/>
        <v>0</v>
      </c>
      <c r="H539" s="47">
        <f>H540</f>
        <v>0</v>
      </c>
      <c r="I539" s="47">
        <f t="shared" ref="I539:K541" si="1581">I540</f>
        <v>0</v>
      </c>
      <c r="J539" s="47">
        <f t="shared" si="1581"/>
        <v>0</v>
      </c>
      <c r="K539" s="47">
        <f t="shared" si="1581"/>
        <v>0</v>
      </c>
      <c r="L539" s="22">
        <f t="shared" ref="L539:M541" si="1582">L540</f>
        <v>846</v>
      </c>
      <c r="M539" s="47">
        <f t="shared" si="1582"/>
        <v>0</v>
      </c>
      <c r="N539" s="47">
        <f>N540</f>
        <v>0</v>
      </c>
      <c r="O539" s="47">
        <f t="shared" si="1575"/>
        <v>0</v>
      </c>
      <c r="P539" s="47">
        <f t="shared" si="1576"/>
        <v>0</v>
      </c>
      <c r="Q539" s="47">
        <f t="shared" si="1577"/>
        <v>0</v>
      </c>
      <c r="R539" s="22">
        <f t="shared" si="1578"/>
        <v>846</v>
      </c>
      <c r="S539" s="47">
        <f t="shared" si="1578"/>
        <v>0</v>
      </c>
      <c r="T539" s="47">
        <f>T540</f>
        <v>0</v>
      </c>
      <c r="U539" s="47">
        <f t="shared" si="1580"/>
        <v>0</v>
      </c>
      <c r="V539" s="47">
        <f t="shared" si="1580"/>
        <v>0</v>
      </c>
      <c r="W539" s="47">
        <f t="shared" si="1580"/>
        <v>0</v>
      </c>
      <c r="X539" s="22">
        <f t="shared" si="1580"/>
        <v>846</v>
      </c>
      <c r="Y539" s="22">
        <f t="shared" si="1580"/>
        <v>0</v>
      </c>
      <c r="Z539" s="22">
        <f t="shared" si="1580"/>
        <v>396</v>
      </c>
      <c r="AA539" s="22">
        <f t="shared" si="1580"/>
        <v>0</v>
      </c>
      <c r="AB539" s="104">
        <f t="shared" si="1560"/>
        <v>46.808510638297875</v>
      </c>
      <c r="AC539" s="104"/>
    </row>
    <row r="540" spans="1:29" s="10" customFormat="1" ht="18.75">
      <c r="A540" s="27" t="s">
        <v>120</v>
      </c>
      <c r="B540" s="21" t="s">
        <v>62</v>
      </c>
      <c r="C540" s="21" t="s">
        <v>53</v>
      </c>
      <c r="D540" s="26" t="s">
        <v>468</v>
      </c>
      <c r="E540" s="19"/>
      <c r="F540" s="22">
        <f t="shared" si="1573"/>
        <v>846</v>
      </c>
      <c r="G540" s="22">
        <f t="shared" si="1573"/>
        <v>0</v>
      </c>
      <c r="H540" s="47">
        <f>H541</f>
        <v>0</v>
      </c>
      <c r="I540" s="47">
        <f t="shared" si="1581"/>
        <v>0</v>
      </c>
      <c r="J540" s="47">
        <f t="shared" si="1581"/>
        <v>0</v>
      </c>
      <c r="K540" s="47">
        <f t="shared" si="1581"/>
        <v>0</v>
      </c>
      <c r="L540" s="22">
        <f t="shared" si="1582"/>
        <v>846</v>
      </c>
      <c r="M540" s="47">
        <f t="shared" si="1582"/>
        <v>0</v>
      </c>
      <c r="N540" s="47">
        <f>N541</f>
        <v>0</v>
      </c>
      <c r="O540" s="47">
        <f t="shared" si="1575"/>
        <v>0</v>
      </c>
      <c r="P540" s="47">
        <f t="shared" si="1576"/>
        <v>0</v>
      </c>
      <c r="Q540" s="47">
        <f t="shared" si="1577"/>
        <v>0</v>
      </c>
      <c r="R540" s="22">
        <f t="shared" si="1578"/>
        <v>846</v>
      </c>
      <c r="S540" s="47">
        <f t="shared" si="1578"/>
        <v>0</v>
      </c>
      <c r="T540" s="47">
        <f>T541</f>
        <v>0</v>
      </c>
      <c r="U540" s="47">
        <f t="shared" si="1580"/>
        <v>0</v>
      </c>
      <c r="V540" s="47">
        <f t="shared" si="1580"/>
        <v>0</v>
      </c>
      <c r="W540" s="47">
        <f t="shared" si="1580"/>
        <v>0</v>
      </c>
      <c r="X540" s="22">
        <f t="shared" si="1580"/>
        <v>846</v>
      </c>
      <c r="Y540" s="22">
        <f t="shared" si="1580"/>
        <v>0</v>
      </c>
      <c r="Z540" s="22">
        <f t="shared" si="1580"/>
        <v>396</v>
      </c>
      <c r="AA540" s="22">
        <f t="shared" si="1580"/>
        <v>0</v>
      </c>
      <c r="AB540" s="104">
        <f t="shared" si="1560"/>
        <v>46.808510638297875</v>
      </c>
      <c r="AC540" s="104"/>
    </row>
    <row r="541" spans="1:29" s="10" customFormat="1" ht="33">
      <c r="A541" s="27" t="s">
        <v>424</v>
      </c>
      <c r="B541" s="21" t="s">
        <v>62</v>
      </c>
      <c r="C541" s="21" t="s">
        <v>53</v>
      </c>
      <c r="D541" s="26" t="s">
        <v>468</v>
      </c>
      <c r="E541" s="21" t="s">
        <v>80</v>
      </c>
      <c r="F541" s="22">
        <f t="shared" si="1573"/>
        <v>846</v>
      </c>
      <c r="G541" s="22">
        <f t="shared" si="1573"/>
        <v>0</v>
      </c>
      <c r="H541" s="47">
        <f>H542</f>
        <v>0</v>
      </c>
      <c r="I541" s="47">
        <f t="shared" si="1581"/>
        <v>0</v>
      </c>
      <c r="J541" s="47">
        <f t="shared" si="1581"/>
        <v>0</v>
      </c>
      <c r="K541" s="47">
        <f t="shared" si="1581"/>
        <v>0</v>
      </c>
      <c r="L541" s="22">
        <f t="shared" si="1582"/>
        <v>846</v>
      </c>
      <c r="M541" s="47">
        <f t="shared" si="1582"/>
        <v>0</v>
      </c>
      <c r="N541" s="47">
        <f>N542</f>
        <v>0</v>
      </c>
      <c r="O541" s="47">
        <f t="shared" si="1575"/>
        <v>0</v>
      </c>
      <c r="P541" s="47">
        <f t="shared" si="1576"/>
        <v>0</v>
      </c>
      <c r="Q541" s="47">
        <f t="shared" si="1577"/>
        <v>0</v>
      </c>
      <c r="R541" s="22">
        <f t="shared" si="1578"/>
        <v>846</v>
      </c>
      <c r="S541" s="47">
        <f t="shared" si="1578"/>
        <v>0</v>
      </c>
      <c r="T541" s="47">
        <f>T542</f>
        <v>0</v>
      </c>
      <c r="U541" s="47">
        <f t="shared" si="1580"/>
        <v>0</v>
      </c>
      <c r="V541" s="47">
        <f t="shared" si="1580"/>
        <v>0</v>
      </c>
      <c r="W541" s="47">
        <f t="shared" si="1580"/>
        <v>0</v>
      </c>
      <c r="X541" s="22">
        <f t="shared" si="1580"/>
        <v>846</v>
      </c>
      <c r="Y541" s="22">
        <f t="shared" si="1580"/>
        <v>0</v>
      </c>
      <c r="Z541" s="22">
        <f t="shared" si="1580"/>
        <v>396</v>
      </c>
      <c r="AA541" s="22">
        <f t="shared" si="1580"/>
        <v>0</v>
      </c>
      <c r="AB541" s="104">
        <f t="shared" si="1560"/>
        <v>46.808510638297875</v>
      </c>
      <c r="AC541" s="104"/>
    </row>
    <row r="542" spans="1:29" s="10" customFormat="1" ht="34.5" customHeight="1">
      <c r="A542" s="55" t="s">
        <v>167</v>
      </c>
      <c r="B542" s="21" t="s">
        <v>62</v>
      </c>
      <c r="C542" s="21" t="s">
        <v>53</v>
      </c>
      <c r="D542" s="26" t="s">
        <v>468</v>
      </c>
      <c r="E542" s="21" t="s">
        <v>166</v>
      </c>
      <c r="F542" s="22">
        <v>846</v>
      </c>
      <c r="G542" s="22"/>
      <c r="H542" s="47"/>
      <c r="I542" s="47"/>
      <c r="J542" s="47"/>
      <c r="K542" s="47"/>
      <c r="L542" s="22">
        <f>F542+H542+I542+J542+K542</f>
        <v>846</v>
      </c>
      <c r="M542" s="22">
        <f>G542+K542</f>
        <v>0</v>
      </c>
      <c r="N542" s="47"/>
      <c r="O542" s="47"/>
      <c r="P542" s="47"/>
      <c r="Q542" s="47"/>
      <c r="R542" s="22">
        <f>L542+N542+O542+P542+Q542</f>
        <v>846</v>
      </c>
      <c r="S542" s="22">
        <f>M542+Q542</f>
        <v>0</v>
      </c>
      <c r="T542" s="47"/>
      <c r="U542" s="47"/>
      <c r="V542" s="47"/>
      <c r="W542" s="47"/>
      <c r="X542" s="22">
        <f>R542+T542+U542+V542+W542</f>
        <v>846</v>
      </c>
      <c r="Y542" s="22">
        <f>S542+W542</f>
        <v>0</v>
      </c>
      <c r="Z542" s="22">
        <v>396</v>
      </c>
      <c r="AA542" s="22"/>
      <c r="AB542" s="104">
        <f t="shared" si="1560"/>
        <v>46.808510638297875</v>
      </c>
      <c r="AC542" s="104"/>
    </row>
    <row r="543" spans="1:29" s="10" customFormat="1" ht="49.5">
      <c r="A543" s="27" t="s">
        <v>448</v>
      </c>
      <c r="B543" s="21" t="s">
        <v>62</v>
      </c>
      <c r="C543" s="21" t="s">
        <v>53</v>
      </c>
      <c r="D543" s="49" t="s">
        <v>387</v>
      </c>
      <c r="E543" s="21"/>
      <c r="F543" s="22">
        <f t="shared" ref="F543:G546" si="1583">F544</f>
        <v>1341</v>
      </c>
      <c r="G543" s="22">
        <f t="shared" si="1583"/>
        <v>0</v>
      </c>
      <c r="H543" s="47">
        <f>H544</f>
        <v>0</v>
      </c>
      <c r="I543" s="47">
        <f t="shared" ref="I543:M546" si="1584">I544</f>
        <v>0</v>
      </c>
      <c r="J543" s="47">
        <f t="shared" si="1584"/>
        <v>0</v>
      </c>
      <c r="K543" s="47">
        <f t="shared" si="1584"/>
        <v>0</v>
      </c>
      <c r="L543" s="22">
        <f t="shared" si="1584"/>
        <v>1341</v>
      </c>
      <c r="M543" s="47">
        <f t="shared" si="1584"/>
        <v>0</v>
      </c>
      <c r="N543" s="47">
        <f>N544</f>
        <v>0</v>
      </c>
      <c r="O543" s="47">
        <f t="shared" ref="O543:O546" si="1585">O544</f>
        <v>0</v>
      </c>
      <c r="P543" s="47">
        <f t="shared" ref="P543:P546" si="1586">P544</f>
        <v>0</v>
      </c>
      <c r="Q543" s="47">
        <f t="shared" ref="Q543:Q546" si="1587">Q544</f>
        <v>0</v>
      </c>
      <c r="R543" s="22">
        <f t="shared" ref="R543:R546" si="1588">R544</f>
        <v>1341</v>
      </c>
      <c r="S543" s="47">
        <f t="shared" ref="S543:S546" si="1589">S544</f>
        <v>0</v>
      </c>
      <c r="T543" s="47">
        <f>T544</f>
        <v>0</v>
      </c>
      <c r="U543" s="47">
        <f t="shared" ref="U543:AA546" si="1590">U544</f>
        <v>0</v>
      </c>
      <c r="V543" s="47">
        <f t="shared" si="1590"/>
        <v>0</v>
      </c>
      <c r="W543" s="47">
        <f t="shared" si="1590"/>
        <v>0</v>
      </c>
      <c r="X543" s="22">
        <f t="shared" si="1590"/>
        <v>1341</v>
      </c>
      <c r="Y543" s="22">
        <f t="shared" si="1590"/>
        <v>0</v>
      </c>
      <c r="Z543" s="22">
        <f t="shared" si="1590"/>
        <v>241</v>
      </c>
      <c r="AA543" s="22">
        <f t="shared" si="1590"/>
        <v>0</v>
      </c>
      <c r="AB543" s="104">
        <f t="shared" si="1560"/>
        <v>17.971662938105894</v>
      </c>
      <c r="AC543" s="104"/>
    </row>
    <row r="544" spans="1:29" s="10" customFormat="1" ht="19.5" customHeight="1">
      <c r="A544" s="48" t="s">
        <v>78</v>
      </c>
      <c r="B544" s="21" t="s">
        <v>62</v>
      </c>
      <c r="C544" s="21" t="s">
        <v>53</v>
      </c>
      <c r="D544" s="49" t="s">
        <v>388</v>
      </c>
      <c r="E544" s="21"/>
      <c r="F544" s="22">
        <f t="shared" si="1583"/>
        <v>1341</v>
      </c>
      <c r="G544" s="22">
        <f t="shared" si="1583"/>
        <v>0</v>
      </c>
      <c r="H544" s="47">
        <f>H545</f>
        <v>0</v>
      </c>
      <c r="I544" s="47">
        <f t="shared" si="1584"/>
        <v>0</v>
      </c>
      <c r="J544" s="47">
        <f t="shared" si="1584"/>
        <v>0</v>
      </c>
      <c r="K544" s="47">
        <f t="shared" si="1584"/>
        <v>0</v>
      </c>
      <c r="L544" s="22">
        <f t="shared" si="1584"/>
        <v>1341</v>
      </c>
      <c r="M544" s="47">
        <f t="shared" si="1584"/>
        <v>0</v>
      </c>
      <c r="N544" s="47">
        <f>N545</f>
        <v>0</v>
      </c>
      <c r="O544" s="47">
        <f t="shared" si="1585"/>
        <v>0</v>
      </c>
      <c r="P544" s="47">
        <f t="shared" si="1586"/>
        <v>0</v>
      </c>
      <c r="Q544" s="47">
        <f t="shared" si="1587"/>
        <v>0</v>
      </c>
      <c r="R544" s="22">
        <f t="shared" si="1588"/>
        <v>1341</v>
      </c>
      <c r="S544" s="47">
        <f t="shared" si="1589"/>
        <v>0</v>
      </c>
      <c r="T544" s="47">
        <f>T545</f>
        <v>0</v>
      </c>
      <c r="U544" s="47">
        <f t="shared" si="1590"/>
        <v>0</v>
      </c>
      <c r="V544" s="47">
        <f t="shared" si="1590"/>
        <v>0</v>
      </c>
      <c r="W544" s="47">
        <f t="shared" si="1590"/>
        <v>0</v>
      </c>
      <c r="X544" s="22">
        <f t="shared" si="1590"/>
        <v>1341</v>
      </c>
      <c r="Y544" s="22">
        <f t="shared" si="1590"/>
        <v>0</v>
      </c>
      <c r="Z544" s="22">
        <f t="shared" si="1590"/>
        <v>241</v>
      </c>
      <c r="AA544" s="22">
        <f t="shared" si="1590"/>
        <v>0</v>
      </c>
      <c r="AB544" s="104">
        <f t="shared" si="1560"/>
        <v>17.971662938105894</v>
      </c>
      <c r="AC544" s="104"/>
    </row>
    <row r="545" spans="1:29" s="10" customFormat="1" ht="19.5" customHeight="1">
      <c r="A545" s="27" t="s">
        <v>120</v>
      </c>
      <c r="B545" s="21" t="s">
        <v>62</v>
      </c>
      <c r="C545" s="21" t="s">
        <v>53</v>
      </c>
      <c r="D545" s="49" t="s">
        <v>389</v>
      </c>
      <c r="E545" s="21"/>
      <c r="F545" s="22">
        <f t="shared" si="1583"/>
        <v>1341</v>
      </c>
      <c r="G545" s="22">
        <f t="shared" si="1583"/>
        <v>0</v>
      </c>
      <c r="H545" s="47">
        <f>H546</f>
        <v>0</v>
      </c>
      <c r="I545" s="47">
        <f t="shared" si="1584"/>
        <v>0</v>
      </c>
      <c r="J545" s="47">
        <f t="shared" si="1584"/>
        <v>0</v>
      </c>
      <c r="K545" s="47">
        <f t="shared" si="1584"/>
        <v>0</v>
      </c>
      <c r="L545" s="22">
        <f t="shared" si="1584"/>
        <v>1341</v>
      </c>
      <c r="M545" s="47">
        <f t="shared" si="1584"/>
        <v>0</v>
      </c>
      <c r="N545" s="47">
        <f>N546</f>
        <v>0</v>
      </c>
      <c r="O545" s="47">
        <f t="shared" si="1585"/>
        <v>0</v>
      </c>
      <c r="P545" s="47">
        <f t="shared" si="1586"/>
        <v>0</v>
      </c>
      <c r="Q545" s="47">
        <f t="shared" si="1587"/>
        <v>0</v>
      </c>
      <c r="R545" s="22">
        <f t="shared" si="1588"/>
        <v>1341</v>
      </c>
      <c r="S545" s="47">
        <f t="shared" si="1589"/>
        <v>0</v>
      </c>
      <c r="T545" s="47">
        <f>T546</f>
        <v>0</v>
      </c>
      <c r="U545" s="47">
        <f t="shared" si="1590"/>
        <v>0</v>
      </c>
      <c r="V545" s="47">
        <f t="shared" si="1590"/>
        <v>0</v>
      </c>
      <c r="W545" s="47">
        <f t="shared" si="1590"/>
        <v>0</v>
      </c>
      <c r="X545" s="22">
        <f t="shared" si="1590"/>
        <v>1341</v>
      </c>
      <c r="Y545" s="22">
        <f t="shared" si="1590"/>
        <v>0</v>
      </c>
      <c r="Z545" s="22">
        <f t="shared" si="1590"/>
        <v>241</v>
      </c>
      <c r="AA545" s="22">
        <f t="shared" si="1590"/>
        <v>0</v>
      </c>
      <c r="AB545" s="104">
        <f t="shared" si="1560"/>
        <v>17.971662938105894</v>
      </c>
      <c r="AC545" s="104"/>
    </row>
    <row r="546" spans="1:29" s="10" customFormat="1" ht="33">
      <c r="A546" s="27" t="s">
        <v>424</v>
      </c>
      <c r="B546" s="21" t="s">
        <v>62</v>
      </c>
      <c r="C546" s="21" t="s">
        <v>53</v>
      </c>
      <c r="D546" s="49" t="s">
        <v>389</v>
      </c>
      <c r="E546" s="21" t="s">
        <v>80</v>
      </c>
      <c r="F546" s="22">
        <f t="shared" si="1583"/>
        <v>1341</v>
      </c>
      <c r="G546" s="22">
        <f t="shared" si="1583"/>
        <v>0</v>
      </c>
      <c r="H546" s="47">
        <f>H547</f>
        <v>0</v>
      </c>
      <c r="I546" s="47">
        <f t="shared" si="1584"/>
        <v>0</v>
      </c>
      <c r="J546" s="47">
        <f t="shared" si="1584"/>
        <v>0</v>
      </c>
      <c r="K546" s="47">
        <f t="shared" si="1584"/>
        <v>0</v>
      </c>
      <c r="L546" s="22">
        <f t="shared" si="1584"/>
        <v>1341</v>
      </c>
      <c r="M546" s="47">
        <f t="shared" si="1584"/>
        <v>0</v>
      </c>
      <c r="N546" s="47">
        <f>N547</f>
        <v>0</v>
      </c>
      <c r="O546" s="47">
        <f t="shared" si="1585"/>
        <v>0</v>
      </c>
      <c r="P546" s="47">
        <f t="shared" si="1586"/>
        <v>0</v>
      </c>
      <c r="Q546" s="47">
        <f t="shared" si="1587"/>
        <v>0</v>
      </c>
      <c r="R546" s="22">
        <f t="shared" si="1588"/>
        <v>1341</v>
      </c>
      <c r="S546" s="47">
        <f t="shared" si="1589"/>
        <v>0</v>
      </c>
      <c r="T546" s="47">
        <f>T547</f>
        <v>0</v>
      </c>
      <c r="U546" s="47">
        <f t="shared" si="1590"/>
        <v>0</v>
      </c>
      <c r="V546" s="47">
        <f t="shared" si="1590"/>
        <v>0</v>
      </c>
      <c r="W546" s="47">
        <f t="shared" si="1590"/>
        <v>0</v>
      </c>
      <c r="X546" s="22">
        <f t="shared" si="1590"/>
        <v>1341</v>
      </c>
      <c r="Y546" s="22">
        <f t="shared" si="1590"/>
        <v>0</v>
      </c>
      <c r="Z546" s="22">
        <f t="shared" si="1590"/>
        <v>241</v>
      </c>
      <c r="AA546" s="22">
        <f t="shared" si="1590"/>
        <v>0</v>
      </c>
      <c r="AB546" s="104">
        <f t="shared" si="1560"/>
        <v>17.971662938105894</v>
      </c>
      <c r="AC546" s="104"/>
    </row>
    <row r="547" spans="1:29" s="10" customFormat="1" ht="35.25" customHeight="1">
      <c r="A547" s="55" t="s">
        <v>167</v>
      </c>
      <c r="B547" s="21" t="s">
        <v>62</v>
      </c>
      <c r="C547" s="21" t="s">
        <v>53</v>
      </c>
      <c r="D547" s="49" t="s">
        <v>389</v>
      </c>
      <c r="E547" s="21" t="s">
        <v>166</v>
      </c>
      <c r="F547" s="22">
        <v>1341</v>
      </c>
      <c r="G547" s="22"/>
      <c r="H547" s="47"/>
      <c r="I547" s="47"/>
      <c r="J547" s="47"/>
      <c r="K547" s="47"/>
      <c r="L547" s="22">
        <f>F547+H547+I547+J547+K547</f>
        <v>1341</v>
      </c>
      <c r="M547" s="22">
        <f>G547+K547</f>
        <v>0</v>
      </c>
      <c r="N547" s="47"/>
      <c r="O547" s="47"/>
      <c r="P547" s="47"/>
      <c r="Q547" s="47"/>
      <c r="R547" s="22">
        <f>L547+N547+O547+P547+Q547</f>
        <v>1341</v>
      </c>
      <c r="S547" s="22">
        <f>M547+Q547</f>
        <v>0</v>
      </c>
      <c r="T547" s="47"/>
      <c r="U547" s="47"/>
      <c r="V547" s="47"/>
      <c r="W547" s="47"/>
      <c r="X547" s="22">
        <f>R547+T547+U547+V547+W547</f>
        <v>1341</v>
      </c>
      <c r="Y547" s="22">
        <f>S547+W547</f>
        <v>0</v>
      </c>
      <c r="Z547" s="22">
        <f>240+1</f>
        <v>241</v>
      </c>
      <c r="AA547" s="22"/>
      <c r="AB547" s="104">
        <f t="shared" si="1560"/>
        <v>17.971662938105894</v>
      </c>
      <c r="AC547" s="104"/>
    </row>
    <row r="548" spans="1:29" s="10" customFormat="1" ht="49.5">
      <c r="A548" s="55" t="s">
        <v>494</v>
      </c>
      <c r="B548" s="21" t="s">
        <v>62</v>
      </c>
      <c r="C548" s="21" t="s">
        <v>53</v>
      </c>
      <c r="D548" s="26" t="s">
        <v>379</v>
      </c>
      <c r="E548" s="21"/>
      <c r="F548" s="22">
        <f t="shared" ref="F548:G551" si="1591">F549</f>
        <v>304367</v>
      </c>
      <c r="G548" s="22">
        <f t="shared" si="1591"/>
        <v>0</v>
      </c>
      <c r="H548" s="47">
        <f>H549</f>
        <v>0</v>
      </c>
      <c r="I548" s="47">
        <f t="shared" ref="I548:M551" si="1592">I549</f>
        <v>0</v>
      </c>
      <c r="J548" s="47">
        <f t="shared" si="1592"/>
        <v>0</v>
      </c>
      <c r="K548" s="47">
        <f t="shared" si="1592"/>
        <v>0</v>
      </c>
      <c r="L548" s="22">
        <f t="shared" si="1592"/>
        <v>304367</v>
      </c>
      <c r="M548" s="47">
        <f t="shared" si="1592"/>
        <v>0</v>
      </c>
      <c r="N548" s="47">
        <f>N549</f>
        <v>0</v>
      </c>
      <c r="O548" s="47">
        <f t="shared" ref="O548:O551" si="1593">O549</f>
        <v>0</v>
      </c>
      <c r="P548" s="47">
        <f t="shared" ref="P548:P551" si="1594">P549</f>
        <v>0</v>
      </c>
      <c r="Q548" s="47">
        <f t="shared" ref="Q548:Q551" si="1595">Q549</f>
        <v>0</v>
      </c>
      <c r="R548" s="22">
        <f t="shared" ref="R548:R551" si="1596">R549</f>
        <v>304367</v>
      </c>
      <c r="S548" s="47">
        <f t="shared" ref="S548:S551" si="1597">S549</f>
        <v>0</v>
      </c>
      <c r="T548" s="47">
        <f>T549</f>
        <v>0</v>
      </c>
      <c r="U548" s="47">
        <f t="shared" ref="U548:AA551" si="1598">U549</f>
        <v>0</v>
      </c>
      <c r="V548" s="47">
        <f t="shared" si="1598"/>
        <v>0</v>
      </c>
      <c r="W548" s="47">
        <f t="shared" si="1598"/>
        <v>0</v>
      </c>
      <c r="X548" s="22">
        <f t="shared" si="1598"/>
        <v>304367</v>
      </c>
      <c r="Y548" s="22">
        <f t="shared" si="1598"/>
        <v>0</v>
      </c>
      <c r="Z548" s="22">
        <f t="shared" si="1598"/>
        <v>78393</v>
      </c>
      <c r="AA548" s="22">
        <f t="shared" si="1598"/>
        <v>0</v>
      </c>
      <c r="AB548" s="104">
        <f t="shared" si="1560"/>
        <v>25.756077367125872</v>
      </c>
      <c r="AC548" s="104"/>
    </row>
    <row r="549" spans="1:29" s="10" customFormat="1" ht="19.5" customHeight="1">
      <c r="A549" s="48" t="s">
        <v>78</v>
      </c>
      <c r="B549" s="21" t="s">
        <v>62</v>
      </c>
      <c r="C549" s="21" t="s">
        <v>53</v>
      </c>
      <c r="D549" s="26" t="s">
        <v>380</v>
      </c>
      <c r="E549" s="21"/>
      <c r="F549" s="22">
        <f t="shared" si="1591"/>
        <v>304367</v>
      </c>
      <c r="G549" s="22">
        <f t="shared" si="1591"/>
        <v>0</v>
      </c>
      <c r="H549" s="47">
        <f>H550</f>
        <v>0</v>
      </c>
      <c r="I549" s="47">
        <f t="shared" si="1592"/>
        <v>0</v>
      </c>
      <c r="J549" s="47">
        <f t="shared" si="1592"/>
        <v>0</v>
      </c>
      <c r="K549" s="47">
        <f t="shared" si="1592"/>
        <v>0</v>
      </c>
      <c r="L549" s="22">
        <f t="shared" si="1592"/>
        <v>304367</v>
      </c>
      <c r="M549" s="47">
        <f t="shared" si="1592"/>
        <v>0</v>
      </c>
      <c r="N549" s="47">
        <f>N550</f>
        <v>0</v>
      </c>
      <c r="O549" s="47">
        <f t="shared" si="1593"/>
        <v>0</v>
      </c>
      <c r="P549" s="47">
        <f t="shared" si="1594"/>
        <v>0</v>
      </c>
      <c r="Q549" s="47">
        <f t="shared" si="1595"/>
        <v>0</v>
      </c>
      <c r="R549" s="22">
        <f t="shared" si="1596"/>
        <v>304367</v>
      </c>
      <c r="S549" s="47">
        <f t="shared" si="1597"/>
        <v>0</v>
      </c>
      <c r="T549" s="47">
        <f>T550</f>
        <v>0</v>
      </c>
      <c r="U549" s="47">
        <f t="shared" si="1598"/>
        <v>0</v>
      </c>
      <c r="V549" s="47">
        <f t="shared" si="1598"/>
        <v>0</v>
      </c>
      <c r="W549" s="47">
        <f t="shared" si="1598"/>
        <v>0</v>
      </c>
      <c r="X549" s="22">
        <f t="shared" si="1598"/>
        <v>304367</v>
      </c>
      <c r="Y549" s="22">
        <f t="shared" si="1598"/>
        <v>0</v>
      </c>
      <c r="Z549" s="22">
        <f t="shared" si="1598"/>
        <v>78393</v>
      </c>
      <c r="AA549" s="22">
        <f t="shared" si="1598"/>
        <v>0</v>
      </c>
      <c r="AB549" s="104">
        <f t="shared" si="1560"/>
        <v>25.756077367125872</v>
      </c>
      <c r="AC549" s="104"/>
    </row>
    <row r="550" spans="1:29" s="10" customFormat="1" ht="16.5">
      <c r="A550" s="27" t="s">
        <v>120</v>
      </c>
      <c r="B550" s="21" t="s">
        <v>62</v>
      </c>
      <c r="C550" s="21" t="s">
        <v>53</v>
      </c>
      <c r="D550" s="26" t="s">
        <v>390</v>
      </c>
      <c r="E550" s="21"/>
      <c r="F550" s="22">
        <f t="shared" si="1591"/>
        <v>304367</v>
      </c>
      <c r="G550" s="22">
        <f t="shared" si="1591"/>
        <v>0</v>
      </c>
      <c r="H550" s="47">
        <f>H551</f>
        <v>0</v>
      </c>
      <c r="I550" s="47">
        <f t="shared" si="1592"/>
        <v>0</v>
      </c>
      <c r="J550" s="47">
        <f t="shared" si="1592"/>
        <v>0</v>
      </c>
      <c r="K550" s="47">
        <f t="shared" si="1592"/>
        <v>0</v>
      </c>
      <c r="L550" s="22">
        <f t="shared" si="1592"/>
        <v>304367</v>
      </c>
      <c r="M550" s="47">
        <f t="shared" si="1592"/>
        <v>0</v>
      </c>
      <c r="N550" s="47">
        <f>N551</f>
        <v>0</v>
      </c>
      <c r="O550" s="47">
        <f t="shared" si="1593"/>
        <v>0</v>
      </c>
      <c r="P550" s="47">
        <f t="shared" si="1594"/>
        <v>0</v>
      </c>
      <c r="Q550" s="47">
        <f t="shared" si="1595"/>
        <v>0</v>
      </c>
      <c r="R550" s="22">
        <f t="shared" si="1596"/>
        <v>304367</v>
      </c>
      <c r="S550" s="47">
        <f t="shared" si="1597"/>
        <v>0</v>
      </c>
      <c r="T550" s="47">
        <f>T551</f>
        <v>0</v>
      </c>
      <c r="U550" s="47">
        <f t="shared" si="1598"/>
        <v>0</v>
      </c>
      <c r="V550" s="47">
        <f t="shared" si="1598"/>
        <v>0</v>
      </c>
      <c r="W550" s="47">
        <f t="shared" si="1598"/>
        <v>0</v>
      </c>
      <c r="X550" s="22">
        <f t="shared" si="1598"/>
        <v>304367</v>
      </c>
      <c r="Y550" s="22">
        <f t="shared" si="1598"/>
        <v>0</v>
      </c>
      <c r="Z550" s="22">
        <f t="shared" si="1598"/>
        <v>78393</v>
      </c>
      <c r="AA550" s="22">
        <f t="shared" si="1598"/>
        <v>0</v>
      </c>
      <c r="AB550" s="104">
        <f t="shared" si="1560"/>
        <v>25.756077367125872</v>
      </c>
      <c r="AC550" s="104"/>
    </row>
    <row r="551" spans="1:29" s="10" customFormat="1" ht="33">
      <c r="A551" s="27" t="s">
        <v>424</v>
      </c>
      <c r="B551" s="21" t="s">
        <v>62</v>
      </c>
      <c r="C551" s="21" t="s">
        <v>53</v>
      </c>
      <c r="D551" s="26" t="s">
        <v>390</v>
      </c>
      <c r="E551" s="21" t="s">
        <v>80</v>
      </c>
      <c r="F551" s="22">
        <f t="shared" si="1591"/>
        <v>304367</v>
      </c>
      <c r="G551" s="22">
        <f t="shared" si="1591"/>
        <v>0</v>
      </c>
      <c r="H551" s="47">
        <f>H552</f>
        <v>0</v>
      </c>
      <c r="I551" s="47">
        <f t="shared" si="1592"/>
        <v>0</v>
      </c>
      <c r="J551" s="47">
        <f t="shared" si="1592"/>
        <v>0</v>
      </c>
      <c r="K551" s="47">
        <f t="shared" si="1592"/>
        <v>0</v>
      </c>
      <c r="L551" s="22">
        <f t="shared" si="1592"/>
        <v>304367</v>
      </c>
      <c r="M551" s="47">
        <f t="shared" si="1592"/>
        <v>0</v>
      </c>
      <c r="N551" s="47">
        <f>N552</f>
        <v>0</v>
      </c>
      <c r="O551" s="47">
        <f t="shared" si="1593"/>
        <v>0</v>
      </c>
      <c r="P551" s="47">
        <f t="shared" si="1594"/>
        <v>0</v>
      </c>
      <c r="Q551" s="47">
        <f t="shared" si="1595"/>
        <v>0</v>
      </c>
      <c r="R551" s="22">
        <f t="shared" si="1596"/>
        <v>304367</v>
      </c>
      <c r="S551" s="47">
        <f t="shared" si="1597"/>
        <v>0</v>
      </c>
      <c r="T551" s="47">
        <f>T552</f>
        <v>0</v>
      </c>
      <c r="U551" s="47">
        <f t="shared" si="1598"/>
        <v>0</v>
      </c>
      <c r="V551" s="47">
        <f t="shared" si="1598"/>
        <v>0</v>
      </c>
      <c r="W551" s="47">
        <f t="shared" si="1598"/>
        <v>0</v>
      </c>
      <c r="X551" s="22">
        <f t="shared" si="1598"/>
        <v>304367</v>
      </c>
      <c r="Y551" s="22">
        <f t="shared" si="1598"/>
        <v>0</v>
      </c>
      <c r="Z551" s="22">
        <f t="shared" si="1598"/>
        <v>78393</v>
      </c>
      <c r="AA551" s="22">
        <f t="shared" si="1598"/>
        <v>0</v>
      </c>
      <c r="AB551" s="104">
        <f t="shared" si="1560"/>
        <v>25.756077367125872</v>
      </c>
      <c r="AC551" s="104"/>
    </row>
    <row r="552" spans="1:29" s="10" customFormat="1" ht="37.5" customHeight="1">
      <c r="A552" s="55" t="s">
        <v>193</v>
      </c>
      <c r="B552" s="21" t="s">
        <v>62</v>
      </c>
      <c r="C552" s="21" t="s">
        <v>53</v>
      </c>
      <c r="D552" s="26" t="s">
        <v>390</v>
      </c>
      <c r="E552" s="21" t="s">
        <v>166</v>
      </c>
      <c r="F552" s="22">
        <v>304367</v>
      </c>
      <c r="G552" s="22"/>
      <c r="H552" s="47"/>
      <c r="I552" s="47"/>
      <c r="J552" s="47"/>
      <c r="K552" s="47"/>
      <c r="L552" s="22">
        <f>F552+H552+I552+J552+K552</f>
        <v>304367</v>
      </c>
      <c r="M552" s="22">
        <f>G552+K552</f>
        <v>0</v>
      </c>
      <c r="N552" s="47"/>
      <c r="O552" s="47"/>
      <c r="P552" s="47"/>
      <c r="Q552" s="47"/>
      <c r="R552" s="22">
        <f>L552+N552+O552+P552+Q552</f>
        <v>304367</v>
      </c>
      <c r="S552" s="22">
        <f>M552+Q552</f>
        <v>0</v>
      </c>
      <c r="T552" s="47"/>
      <c r="U552" s="47"/>
      <c r="V552" s="47"/>
      <c r="W552" s="47"/>
      <c r="X552" s="22">
        <f>R552+T552+U552+V552+W552</f>
        <v>304367</v>
      </c>
      <c r="Y552" s="22">
        <f>S552+W552</f>
        <v>0</v>
      </c>
      <c r="Z552" s="22">
        <v>78393</v>
      </c>
      <c r="AA552" s="22"/>
      <c r="AB552" s="104">
        <f t="shared" si="1560"/>
        <v>25.756077367125872</v>
      </c>
      <c r="AC552" s="104"/>
    </row>
    <row r="553" spans="1:29" s="10" customFormat="1" ht="49.5">
      <c r="A553" s="55" t="s">
        <v>471</v>
      </c>
      <c r="B553" s="21" t="s">
        <v>62</v>
      </c>
      <c r="C553" s="21" t="s">
        <v>53</v>
      </c>
      <c r="D553" s="21" t="s">
        <v>375</v>
      </c>
      <c r="E553" s="21"/>
      <c r="F553" s="22">
        <f>F554+F566</f>
        <v>95630</v>
      </c>
      <c r="G553" s="22">
        <f>G554+G566</f>
        <v>0</v>
      </c>
      <c r="H553" s="87">
        <f>H554+H566</f>
        <v>16698</v>
      </c>
      <c r="I553" s="87">
        <f t="shared" ref="I553:M553" si="1599">I554+I566</f>
        <v>-2</v>
      </c>
      <c r="J553" s="87">
        <f t="shared" si="1599"/>
        <v>0</v>
      </c>
      <c r="K553" s="87">
        <f t="shared" si="1599"/>
        <v>35970</v>
      </c>
      <c r="L553" s="22">
        <f t="shared" si="1599"/>
        <v>148298</v>
      </c>
      <c r="M553" s="22">
        <f t="shared" si="1599"/>
        <v>35970</v>
      </c>
      <c r="N553" s="22">
        <f t="shared" ref="N553:S553" si="1600">N554+N566+N563</f>
        <v>0</v>
      </c>
      <c r="O553" s="22">
        <f t="shared" si="1600"/>
        <v>-85</v>
      </c>
      <c r="P553" s="22">
        <f t="shared" si="1600"/>
        <v>0</v>
      </c>
      <c r="Q553" s="22">
        <f t="shared" si="1600"/>
        <v>0</v>
      </c>
      <c r="R553" s="22">
        <f t="shared" si="1600"/>
        <v>148213</v>
      </c>
      <c r="S553" s="22">
        <f t="shared" si="1600"/>
        <v>35970</v>
      </c>
      <c r="T553" s="22">
        <f t="shared" ref="T553:Y553" si="1601">T554+T566+T563</f>
        <v>0</v>
      </c>
      <c r="U553" s="22">
        <f t="shared" si="1601"/>
        <v>0</v>
      </c>
      <c r="V553" s="22">
        <f t="shared" si="1601"/>
        <v>0</v>
      </c>
      <c r="W553" s="22">
        <f t="shared" si="1601"/>
        <v>290570</v>
      </c>
      <c r="X553" s="22">
        <f t="shared" si="1601"/>
        <v>438783</v>
      </c>
      <c r="Y553" s="22">
        <f t="shared" si="1601"/>
        <v>326540</v>
      </c>
      <c r="Z553" s="22">
        <f t="shared" ref="Z553:AA553" si="1602">Z554+Z566+Z563</f>
        <v>23</v>
      </c>
      <c r="AA553" s="22">
        <f t="shared" si="1602"/>
        <v>0</v>
      </c>
      <c r="AB553" s="104">
        <f t="shared" si="1560"/>
        <v>5.2417709893045079E-3</v>
      </c>
      <c r="AC553" s="104"/>
    </row>
    <row r="554" spans="1:29" s="10" customFormat="1" ht="19.5" customHeight="1">
      <c r="A554" s="55" t="s">
        <v>78</v>
      </c>
      <c r="B554" s="21" t="s">
        <v>62</v>
      </c>
      <c r="C554" s="21" t="s">
        <v>53</v>
      </c>
      <c r="D554" s="21" t="s">
        <v>376</v>
      </c>
      <c r="E554" s="21"/>
      <c r="F554" s="22">
        <f>F558+F555</f>
        <v>78442</v>
      </c>
      <c r="G554" s="22">
        <f>G558</f>
        <v>0</v>
      </c>
      <c r="H554" s="87">
        <f>H555+H558</f>
        <v>16698</v>
      </c>
      <c r="I554" s="87">
        <f t="shared" ref="I554:M554" si="1603">I555+I558</f>
        <v>0</v>
      </c>
      <c r="J554" s="87">
        <f t="shared" si="1603"/>
        <v>0</v>
      </c>
      <c r="K554" s="87">
        <f t="shared" si="1603"/>
        <v>0</v>
      </c>
      <c r="L554" s="22">
        <f t="shared" si="1603"/>
        <v>95142</v>
      </c>
      <c r="M554" s="22">
        <f t="shared" si="1603"/>
        <v>0</v>
      </c>
      <c r="N554" s="87">
        <f>N555+N558</f>
        <v>0</v>
      </c>
      <c r="O554" s="87">
        <f t="shared" ref="O554" si="1604">O555+O558</f>
        <v>-85</v>
      </c>
      <c r="P554" s="87">
        <f t="shared" ref="P554" si="1605">P555+P558</f>
        <v>0</v>
      </c>
      <c r="Q554" s="87">
        <f t="shared" ref="Q554" si="1606">Q555+Q558</f>
        <v>0</v>
      </c>
      <c r="R554" s="22">
        <f t="shared" ref="R554" si="1607">R555+R558</f>
        <v>95057</v>
      </c>
      <c r="S554" s="22">
        <f t="shared" ref="S554" si="1608">S555+S558</f>
        <v>0</v>
      </c>
      <c r="T554" s="87">
        <f>T555+T558</f>
        <v>0</v>
      </c>
      <c r="U554" s="87">
        <f t="shared" ref="U554:Y554" si="1609">U555+U558</f>
        <v>0</v>
      </c>
      <c r="V554" s="87">
        <f t="shared" si="1609"/>
        <v>0</v>
      </c>
      <c r="W554" s="87">
        <f t="shared" si="1609"/>
        <v>0</v>
      </c>
      <c r="X554" s="22">
        <f t="shared" si="1609"/>
        <v>95057</v>
      </c>
      <c r="Y554" s="22">
        <f t="shared" si="1609"/>
        <v>0</v>
      </c>
      <c r="Z554" s="22">
        <f t="shared" ref="Z554:AA554" si="1610">Z555+Z558</f>
        <v>23</v>
      </c>
      <c r="AA554" s="22">
        <f t="shared" si="1610"/>
        <v>0</v>
      </c>
      <c r="AB554" s="104">
        <f t="shared" si="1560"/>
        <v>2.4196008710563134E-2</v>
      </c>
      <c r="AC554" s="104"/>
    </row>
    <row r="555" spans="1:29" s="10" customFormat="1" ht="19.5" customHeight="1">
      <c r="A555" s="27" t="s">
        <v>85</v>
      </c>
      <c r="B555" s="21" t="s">
        <v>62</v>
      </c>
      <c r="C555" s="21" t="s">
        <v>53</v>
      </c>
      <c r="D555" s="21" t="s">
        <v>680</v>
      </c>
      <c r="E555" s="21"/>
      <c r="F555" s="22">
        <f>F556</f>
        <v>8978</v>
      </c>
      <c r="G555" s="22"/>
      <c r="H555" s="87">
        <f>H556</f>
        <v>16698</v>
      </c>
      <c r="I555" s="47"/>
      <c r="J555" s="47"/>
      <c r="K555" s="47"/>
      <c r="L555" s="22">
        <f>L556</f>
        <v>25678</v>
      </c>
      <c r="M555" s="22"/>
      <c r="N555" s="87">
        <f>N556</f>
        <v>0</v>
      </c>
      <c r="O555" s="47"/>
      <c r="P555" s="47"/>
      <c r="Q555" s="47"/>
      <c r="R555" s="22">
        <f>R556</f>
        <v>25678</v>
      </c>
      <c r="S555" s="22"/>
      <c r="T555" s="87">
        <f>T556</f>
        <v>0</v>
      </c>
      <c r="U555" s="47"/>
      <c r="V555" s="47"/>
      <c r="W555" s="47"/>
      <c r="X555" s="22">
        <f>X556</f>
        <v>25678</v>
      </c>
      <c r="Y555" s="22"/>
      <c r="Z555" s="22"/>
      <c r="AA555" s="22"/>
      <c r="AB555" s="104">
        <f t="shared" si="1560"/>
        <v>0</v>
      </c>
      <c r="AC555" s="104"/>
    </row>
    <row r="556" spans="1:29" s="10" customFormat="1" ht="35.25" customHeight="1">
      <c r="A556" s="27" t="s">
        <v>213</v>
      </c>
      <c r="B556" s="21" t="s">
        <v>62</v>
      </c>
      <c r="C556" s="21" t="s">
        <v>53</v>
      </c>
      <c r="D556" s="21" t="s">
        <v>680</v>
      </c>
      <c r="E556" s="21" t="s">
        <v>86</v>
      </c>
      <c r="F556" s="22">
        <f>F557</f>
        <v>8978</v>
      </c>
      <c r="G556" s="22"/>
      <c r="H556" s="87">
        <f>H557</f>
        <v>16698</v>
      </c>
      <c r="I556" s="47"/>
      <c r="J556" s="47"/>
      <c r="K556" s="47"/>
      <c r="L556" s="22">
        <f>L557</f>
        <v>25678</v>
      </c>
      <c r="M556" s="22"/>
      <c r="N556" s="87">
        <f>N557</f>
        <v>0</v>
      </c>
      <c r="O556" s="47"/>
      <c r="P556" s="47"/>
      <c r="Q556" s="47"/>
      <c r="R556" s="22">
        <f>R557</f>
        <v>25678</v>
      </c>
      <c r="S556" s="22"/>
      <c r="T556" s="87">
        <f>T557</f>
        <v>0</v>
      </c>
      <c r="U556" s="47"/>
      <c r="V556" s="47"/>
      <c r="W556" s="47"/>
      <c r="X556" s="22">
        <f>X557</f>
        <v>25678</v>
      </c>
      <c r="Y556" s="22"/>
      <c r="Z556" s="22"/>
      <c r="AA556" s="22"/>
      <c r="AB556" s="104">
        <f t="shared" si="1560"/>
        <v>0</v>
      </c>
      <c r="AC556" s="104"/>
    </row>
    <row r="557" spans="1:29" s="10" customFormat="1" ht="19.5" customHeight="1">
      <c r="A557" s="27" t="s">
        <v>85</v>
      </c>
      <c r="B557" s="21" t="s">
        <v>62</v>
      </c>
      <c r="C557" s="21" t="s">
        <v>53</v>
      </c>
      <c r="D557" s="21" t="s">
        <v>680</v>
      </c>
      <c r="E557" s="21" t="s">
        <v>192</v>
      </c>
      <c r="F557" s="22">
        <v>8978</v>
      </c>
      <c r="G557" s="22"/>
      <c r="H557" s="22">
        <v>16698</v>
      </c>
      <c r="I557" s="22">
        <v>2</v>
      </c>
      <c r="J557" s="22"/>
      <c r="K557" s="22"/>
      <c r="L557" s="22">
        <f>F557+H557+I557+J557+K557</f>
        <v>25678</v>
      </c>
      <c r="M557" s="22">
        <f>G557+K557</f>
        <v>0</v>
      </c>
      <c r="N557" s="22"/>
      <c r="O557" s="22"/>
      <c r="P557" s="22"/>
      <c r="Q557" s="22"/>
      <c r="R557" s="22">
        <f>L557+N557+O557+P557+Q557</f>
        <v>25678</v>
      </c>
      <c r="S557" s="22">
        <f>M557+Q557</f>
        <v>0</v>
      </c>
      <c r="T557" s="22"/>
      <c r="U557" s="22"/>
      <c r="V557" s="22"/>
      <c r="W557" s="22"/>
      <c r="X557" s="22">
        <f>R557+T557+U557+V557+W557</f>
        <v>25678</v>
      </c>
      <c r="Y557" s="22">
        <f>S557+W557</f>
        <v>0</v>
      </c>
      <c r="Z557" s="22"/>
      <c r="AA557" s="22"/>
      <c r="AB557" s="104">
        <f t="shared" si="1560"/>
        <v>0</v>
      </c>
      <c r="AC557" s="104"/>
    </row>
    <row r="558" spans="1:29" s="10" customFormat="1" ht="16.5">
      <c r="A558" s="27" t="s">
        <v>120</v>
      </c>
      <c r="B558" s="21" t="s">
        <v>62</v>
      </c>
      <c r="C558" s="21" t="s">
        <v>53</v>
      </c>
      <c r="D558" s="21" t="s">
        <v>422</v>
      </c>
      <c r="E558" s="21"/>
      <c r="F558" s="22">
        <f t="shared" ref="F558:G558" si="1611">F559+F561</f>
        <v>69464</v>
      </c>
      <c r="G558" s="22">
        <f t="shared" si="1611"/>
        <v>0</v>
      </c>
      <c r="H558" s="47">
        <f>H559+H561</f>
        <v>0</v>
      </c>
      <c r="I558" s="47">
        <f t="shared" ref="I558:M558" si="1612">I559+I561</f>
        <v>0</v>
      </c>
      <c r="J558" s="47">
        <f t="shared" si="1612"/>
        <v>0</v>
      </c>
      <c r="K558" s="47">
        <f t="shared" si="1612"/>
        <v>0</v>
      </c>
      <c r="L558" s="22">
        <f t="shared" si="1612"/>
        <v>69464</v>
      </c>
      <c r="M558" s="22">
        <f t="shared" si="1612"/>
        <v>0</v>
      </c>
      <c r="N558" s="47">
        <f>N559+N561</f>
        <v>0</v>
      </c>
      <c r="O558" s="47">
        <f t="shared" ref="O558" si="1613">O559+O561</f>
        <v>-85</v>
      </c>
      <c r="P558" s="47">
        <f t="shared" ref="P558" si="1614">P559+P561</f>
        <v>0</v>
      </c>
      <c r="Q558" s="47">
        <f t="shared" ref="Q558" si="1615">Q559+Q561</f>
        <v>0</v>
      </c>
      <c r="R558" s="22">
        <f t="shared" ref="R558" si="1616">R559+R561</f>
        <v>69379</v>
      </c>
      <c r="S558" s="22">
        <f t="shared" ref="S558" si="1617">S559+S561</f>
        <v>0</v>
      </c>
      <c r="T558" s="47">
        <f>T559+T561</f>
        <v>0</v>
      </c>
      <c r="U558" s="47">
        <f t="shared" ref="U558:X558" si="1618">U559+U561</f>
        <v>0</v>
      </c>
      <c r="V558" s="47">
        <f t="shared" si="1618"/>
        <v>0</v>
      </c>
      <c r="W558" s="47">
        <f t="shared" si="1618"/>
        <v>0</v>
      </c>
      <c r="X558" s="22">
        <f t="shared" si="1618"/>
        <v>69379</v>
      </c>
      <c r="Y558" s="22">
        <f t="shared" ref="Y558:AA558" si="1619">Y559+Y561</f>
        <v>0</v>
      </c>
      <c r="Z558" s="22">
        <f t="shared" si="1619"/>
        <v>23</v>
      </c>
      <c r="AA558" s="22">
        <f t="shared" si="1619"/>
        <v>0</v>
      </c>
      <c r="AB558" s="104">
        <f t="shared" si="1560"/>
        <v>3.3151241730206546E-2</v>
      </c>
      <c r="AC558" s="104"/>
    </row>
    <row r="559" spans="1:29" s="10" customFormat="1" ht="33">
      <c r="A559" s="27" t="s">
        <v>424</v>
      </c>
      <c r="B559" s="21" t="s">
        <v>62</v>
      </c>
      <c r="C559" s="21" t="s">
        <v>53</v>
      </c>
      <c r="D559" s="21" t="s">
        <v>422</v>
      </c>
      <c r="E559" s="21" t="s">
        <v>80</v>
      </c>
      <c r="F559" s="22">
        <f t="shared" ref="F559:G559" si="1620">F560</f>
        <v>26964</v>
      </c>
      <c r="G559" s="22">
        <f t="shared" si="1620"/>
        <v>0</v>
      </c>
      <c r="H559" s="47">
        <f>H560</f>
        <v>0</v>
      </c>
      <c r="I559" s="47">
        <f t="shared" ref="I559:M559" si="1621">I560</f>
        <v>0</v>
      </c>
      <c r="J559" s="47">
        <f t="shared" si="1621"/>
        <v>0</v>
      </c>
      <c r="K559" s="47">
        <f t="shared" si="1621"/>
        <v>0</v>
      </c>
      <c r="L559" s="22">
        <f t="shared" si="1621"/>
        <v>26964</v>
      </c>
      <c r="M559" s="47">
        <f t="shared" si="1621"/>
        <v>0</v>
      </c>
      <c r="N559" s="47">
        <f>N560</f>
        <v>0</v>
      </c>
      <c r="O559" s="47">
        <f t="shared" ref="O559" si="1622">O560</f>
        <v>-85</v>
      </c>
      <c r="P559" s="47">
        <f t="shared" ref="P559" si="1623">P560</f>
        <v>0</v>
      </c>
      <c r="Q559" s="47">
        <f t="shared" ref="Q559" si="1624">Q560</f>
        <v>0</v>
      </c>
      <c r="R559" s="22">
        <f t="shared" ref="R559" si="1625">R560</f>
        <v>26879</v>
      </c>
      <c r="S559" s="47">
        <f t="shared" ref="S559" si="1626">S560</f>
        <v>0</v>
      </c>
      <c r="T559" s="47">
        <f>T560</f>
        <v>0</v>
      </c>
      <c r="U559" s="47">
        <f t="shared" ref="U559:AA559" si="1627">U560</f>
        <v>0</v>
      </c>
      <c r="V559" s="47">
        <f t="shared" si="1627"/>
        <v>0</v>
      </c>
      <c r="W559" s="47">
        <f t="shared" si="1627"/>
        <v>0</v>
      </c>
      <c r="X559" s="22">
        <f t="shared" si="1627"/>
        <v>26879</v>
      </c>
      <c r="Y559" s="22">
        <f t="shared" si="1627"/>
        <v>0</v>
      </c>
      <c r="Z559" s="22">
        <f t="shared" si="1627"/>
        <v>23</v>
      </c>
      <c r="AA559" s="22">
        <f t="shared" si="1627"/>
        <v>0</v>
      </c>
      <c r="AB559" s="104">
        <f t="shared" si="1560"/>
        <v>8.556865954834629E-2</v>
      </c>
      <c r="AC559" s="104"/>
    </row>
    <row r="560" spans="1:29" s="10" customFormat="1" ht="36.75" customHeight="1">
      <c r="A560" s="55" t="s">
        <v>193</v>
      </c>
      <c r="B560" s="21" t="s">
        <v>62</v>
      </c>
      <c r="C560" s="21" t="s">
        <v>53</v>
      </c>
      <c r="D560" s="21" t="s">
        <v>422</v>
      </c>
      <c r="E560" s="21" t="s">
        <v>166</v>
      </c>
      <c r="F560" s="22">
        <f>26879+85</f>
        <v>26964</v>
      </c>
      <c r="G560" s="22"/>
      <c r="H560" s="47"/>
      <c r="I560" s="47"/>
      <c r="J560" s="47"/>
      <c r="K560" s="47"/>
      <c r="L560" s="22">
        <f>F560+H560+I560+J560+K560</f>
        <v>26964</v>
      </c>
      <c r="M560" s="22">
        <f>G560+K560</f>
        <v>0</v>
      </c>
      <c r="N560" s="47"/>
      <c r="O560" s="47">
        <v>-85</v>
      </c>
      <c r="P560" s="47"/>
      <c r="Q560" s="47"/>
      <c r="R560" s="22">
        <f>L560+N560+O560+P560+Q560</f>
        <v>26879</v>
      </c>
      <c r="S560" s="22">
        <f>M560+Q560</f>
        <v>0</v>
      </c>
      <c r="T560" s="47"/>
      <c r="U560" s="47"/>
      <c r="V560" s="47"/>
      <c r="W560" s="47"/>
      <c r="X560" s="22">
        <f>R560+T560+U560+V560+W560</f>
        <v>26879</v>
      </c>
      <c r="Y560" s="22">
        <f>S560+W560</f>
        <v>0</v>
      </c>
      <c r="Z560" s="22">
        <v>23</v>
      </c>
      <c r="AA560" s="22"/>
      <c r="AB560" s="104">
        <f t="shared" si="1560"/>
        <v>8.556865954834629E-2</v>
      </c>
      <c r="AC560" s="104"/>
    </row>
    <row r="561" spans="1:29" s="10" customFormat="1" ht="22.5" customHeight="1">
      <c r="A561" s="48" t="s">
        <v>99</v>
      </c>
      <c r="B561" s="21" t="s">
        <v>62</v>
      </c>
      <c r="C561" s="21" t="s">
        <v>53</v>
      </c>
      <c r="D561" s="21" t="s">
        <v>422</v>
      </c>
      <c r="E561" s="21" t="s">
        <v>100</v>
      </c>
      <c r="F561" s="22">
        <f t="shared" ref="F561:G561" si="1628">F562</f>
        <v>42500</v>
      </c>
      <c r="G561" s="22">
        <f t="shared" si="1628"/>
        <v>0</v>
      </c>
      <c r="H561" s="47">
        <f>H562</f>
        <v>0</v>
      </c>
      <c r="I561" s="47">
        <f t="shared" ref="I561:M561" si="1629">I562</f>
        <v>0</v>
      </c>
      <c r="J561" s="47">
        <f t="shared" si="1629"/>
        <v>0</v>
      </c>
      <c r="K561" s="47">
        <f t="shared" si="1629"/>
        <v>0</v>
      </c>
      <c r="L561" s="22">
        <f t="shared" si="1629"/>
        <v>42500</v>
      </c>
      <c r="M561" s="47">
        <f t="shared" si="1629"/>
        <v>0</v>
      </c>
      <c r="N561" s="47">
        <f>N562</f>
        <v>0</v>
      </c>
      <c r="O561" s="47">
        <f t="shared" ref="O561" si="1630">O562</f>
        <v>0</v>
      </c>
      <c r="P561" s="47">
        <f t="shared" ref="P561" si="1631">P562</f>
        <v>0</v>
      </c>
      <c r="Q561" s="47">
        <f t="shared" ref="Q561" si="1632">Q562</f>
        <v>0</v>
      </c>
      <c r="R561" s="22">
        <f t="shared" ref="R561" si="1633">R562</f>
        <v>42500</v>
      </c>
      <c r="S561" s="47">
        <f t="shared" ref="S561" si="1634">S562</f>
        <v>0</v>
      </c>
      <c r="T561" s="47">
        <f>T562</f>
        <v>0</v>
      </c>
      <c r="U561" s="47">
        <f t="shared" ref="U561:AA561" si="1635">U562</f>
        <v>0</v>
      </c>
      <c r="V561" s="47">
        <f t="shared" si="1635"/>
        <v>0</v>
      </c>
      <c r="W561" s="47">
        <f t="shared" si="1635"/>
        <v>0</v>
      </c>
      <c r="X561" s="22">
        <f t="shared" si="1635"/>
        <v>42500</v>
      </c>
      <c r="Y561" s="22">
        <f t="shared" si="1635"/>
        <v>0</v>
      </c>
      <c r="Z561" s="22">
        <f t="shared" si="1635"/>
        <v>0</v>
      </c>
      <c r="AA561" s="22">
        <f t="shared" si="1635"/>
        <v>0</v>
      </c>
      <c r="AB561" s="104">
        <f t="shared" si="1560"/>
        <v>0</v>
      </c>
      <c r="AC561" s="104"/>
    </row>
    <row r="562" spans="1:29" s="10" customFormat="1" ht="70.5" customHeight="1">
      <c r="A562" s="27" t="s">
        <v>423</v>
      </c>
      <c r="B562" s="21" t="s">
        <v>62</v>
      </c>
      <c r="C562" s="21" t="s">
        <v>53</v>
      </c>
      <c r="D562" s="21" t="s">
        <v>422</v>
      </c>
      <c r="E562" s="21" t="s">
        <v>191</v>
      </c>
      <c r="F562" s="22">
        <v>42500</v>
      </c>
      <c r="G562" s="22"/>
      <c r="H562" s="47"/>
      <c r="I562" s="47"/>
      <c r="J562" s="47"/>
      <c r="K562" s="47"/>
      <c r="L562" s="22">
        <f>F562+H562+I562+J562+K562</f>
        <v>42500</v>
      </c>
      <c r="M562" s="22">
        <f>G562+K562</f>
        <v>0</v>
      </c>
      <c r="N562" s="47"/>
      <c r="O562" s="47"/>
      <c r="P562" s="47"/>
      <c r="Q562" s="47"/>
      <c r="R562" s="22">
        <f>L562+N562+O562+P562+Q562</f>
        <v>42500</v>
      </c>
      <c r="S562" s="22">
        <f>M562+Q562</f>
        <v>0</v>
      </c>
      <c r="T562" s="47"/>
      <c r="U562" s="47"/>
      <c r="V562" s="47"/>
      <c r="W562" s="47"/>
      <c r="X562" s="22">
        <f>R562+T562+U562+V562+W562</f>
        <v>42500</v>
      </c>
      <c r="Y562" s="22">
        <f>S562+W562</f>
        <v>0</v>
      </c>
      <c r="Z562" s="22"/>
      <c r="AA562" s="22"/>
      <c r="AB562" s="104">
        <f t="shared" si="1560"/>
        <v>0</v>
      </c>
      <c r="AC562" s="104"/>
    </row>
    <row r="563" spans="1:29" s="10" customFormat="1" ht="33">
      <c r="A563" s="27" t="s">
        <v>694</v>
      </c>
      <c r="B563" s="21" t="s">
        <v>62</v>
      </c>
      <c r="C563" s="21" t="s">
        <v>53</v>
      </c>
      <c r="D563" s="21" t="s">
        <v>695</v>
      </c>
      <c r="E563" s="21"/>
      <c r="F563" s="22"/>
      <c r="G563" s="22"/>
      <c r="H563" s="22"/>
      <c r="I563" s="22"/>
      <c r="J563" s="22"/>
      <c r="K563" s="22"/>
      <c r="L563" s="22"/>
      <c r="M563" s="22"/>
      <c r="N563" s="22">
        <f>N564</f>
        <v>15293</v>
      </c>
      <c r="O563" s="22">
        <f t="shared" ref="O563:AA564" si="1636">O564</f>
        <v>0</v>
      </c>
      <c r="P563" s="22">
        <f t="shared" si="1636"/>
        <v>0</v>
      </c>
      <c r="Q563" s="22">
        <f t="shared" si="1636"/>
        <v>0</v>
      </c>
      <c r="R563" s="22">
        <f t="shared" si="1636"/>
        <v>15293</v>
      </c>
      <c r="S563" s="22">
        <f t="shared" si="1636"/>
        <v>0</v>
      </c>
      <c r="T563" s="22">
        <f>T564</f>
        <v>0</v>
      </c>
      <c r="U563" s="22">
        <f t="shared" si="1636"/>
        <v>0</v>
      </c>
      <c r="V563" s="22">
        <f t="shared" si="1636"/>
        <v>0</v>
      </c>
      <c r="W563" s="22">
        <f t="shared" si="1636"/>
        <v>290570</v>
      </c>
      <c r="X563" s="22">
        <f t="shared" si="1636"/>
        <v>305863</v>
      </c>
      <c r="Y563" s="22">
        <f t="shared" si="1636"/>
        <v>290570</v>
      </c>
      <c r="Z563" s="22">
        <f t="shared" si="1636"/>
        <v>0</v>
      </c>
      <c r="AA563" s="22">
        <f t="shared" si="1636"/>
        <v>0</v>
      </c>
      <c r="AB563" s="104">
        <f t="shared" si="1560"/>
        <v>0</v>
      </c>
      <c r="AC563" s="104">
        <f t="shared" si="1564"/>
        <v>0</v>
      </c>
    </row>
    <row r="564" spans="1:29" s="10" customFormat="1" ht="33">
      <c r="A564" s="27" t="s">
        <v>213</v>
      </c>
      <c r="B564" s="21" t="s">
        <v>62</v>
      </c>
      <c r="C564" s="21" t="s">
        <v>53</v>
      </c>
      <c r="D564" s="21" t="s">
        <v>695</v>
      </c>
      <c r="E564" s="21" t="s">
        <v>86</v>
      </c>
      <c r="F564" s="22"/>
      <c r="G564" s="22"/>
      <c r="H564" s="22"/>
      <c r="I564" s="22"/>
      <c r="J564" s="22"/>
      <c r="K564" s="22"/>
      <c r="L564" s="22"/>
      <c r="M564" s="22"/>
      <c r="N564" s="22">
        <f>N565</f>
        <v>15293</v>
      </c>
      <c r="O564" s="22">
        <f t="shared" si="1636"/>
        <v>0</v>
      </c>
      <c r="P564" s="22">
        <f t="shared" si="1636"/>
        <v>0</v>
      </c>
      <c r="Q564" s="22">
        <f t="shared" si="1636"/>
        <v>0</v>
      </c>
      <c r="R564" s="22">
        <f t="shared" si="1636"/>
        <v>15293</v>
      </c>
      <c r="S564" s="22">
        <f t="shared" si="1636"/>
        <v>0</v>
      </c>
      <c r="T564" s="22">
        <f>T565</f>
        <v>0</v>
      </c>
      <c r="U564" s="22">
        <f t="shared" si="1636"/>
        <v>0</v>
      </c>
      <c r="V564" s="22">
        <f t="shared" si="1636"/>
        <v>0</v>
      </c>
      <c r="W564" s="22">
        <f t="shared" si="1636"/>
        <v>290570</v>
      </c>
      <c r="X564" s="22">
        <f t="shared" si="1636"/>
        <v>305863</v>
      </c>
      <c r="Y564" s="22">
        <f t="shared" si="1636"/>
        <v>290570</v>
      </c>
      <c r="Z564" s="22">
        <f t="shared" si="1636"/>
        <v>0</v>
      </c>
      <c r="AA564" s="22">
        <f t="shared" si="1636"/>
        <v>0</v>
      </c>
      <c r="AB564" s="104">
        <f t="shared" si="1560"/>
        <v>0</v>
      </c>
      <c r="AC564" s="104">
        <f t="shared" si="1564"/>
        <v>0</v>
      </c>
    </row>
    <row r="565" spans="1:29" s="10" customFormat="1" ht="16.5">
      <c r="A565" s="27" t="s">
        <v>85</v>
      </c>
      <c r="B565" s="21" t="s">
        <v>62</v>
      </c>
      <c r="C565" s="21" t="s">
        <v>53</v>
      </c>
      <c r="D565" s="21" t="s">
        <v>695</v>
      </c>
      <c r="E565" s="21" t="s">
        <v>192</v>
      </c>
      <c r="F565" s="22"/>
      <c r="G565" s="22"/>
      <c r="H565" s="22"/>
      <c r="I565" s="22"/>
      <c r="J565" s="22"/>
      <c r="K565" s="22"/>
      <c r="L565" s="22"/>
      <c r="M565" s="22"/>
      <c r="N565" s="22">
        <v>15293</v>
      </c>
      <c r="O565" s="22"/>
      <c r="P565" s="22"/>
      <c r="Q565" s="22"/>
      <c r="R565" s="22">
        <f>L565+N565+O565+P565+Q565</f>
        <v>15293</v>
      </c>
      <c r="S565" s="22">
        <f>M565+Q565</f>
        <v>0</v>
      </c>
      <c r="T565" s="22"/>
      <c r="U565" s="22"/>
      <c r="V565" s="22"/>
      <c r="W565" s="22">
        <v>290570</v>
      </c>
      <c r="X565" s="22">
        <f>R565+T565+U565+V565+W565</f>
        <v>305863</v>
      </c>
      <c r="Y565" s="22">
        <f>S565+W565</f>
        <v>290570</v>
      </c>
      <c r="Z565" s="22"/>
      <c r="AA565" s="22"/>
      <c r="AB565" s="104">
        <f t="shared" si="1560"/>
        <v>0</v>
      </c>
      <c r="AC565" s="104">
        <f t="shared" si="1564"/>
        <v>0</v>
      </c>
    </row>
    <row r="566" spans="1:29" s="10" customFormat="1" ht="82.5">
      <c r="A566" s="27" t="s">
        <v>495</v>
      </c>
      <c r="B566" s="21" t="s">
        <v>62</v>
      </c>
      <c r="C566" s="21" t="s">
        <v>53</v>
      </c>
      <c r="D566" s="21" t="s">
        <v>497</v>
      </c>
      <c r="E566" s="21"/>
      <c r="F566" s="23">
        <f>F567</f>
        <v>17188</v>
      </c>
      <c r="G566" s="23">
        <f>G567</f>
        <v>0</v>
      </c>
      <c r="H566" s="87">
        <f>H567</f>
        <v>0</v>
      </c>
      <c r="I566" s="87">
        <f t="shared" ref="I566:M567" si="1637">I567</f>
        <v>-2</v>
      </c>
      <c r="J566" s="87">
        <f t="shared" si="1637"/>
        <v>0</v>
      </c>
      <c r="K566" s="87">
        <f t="shared" si="1637"/>
        <v>35970</v>
      </c>
      <c r="L566" s="22">
        <f t="shared" si="1637"/>
        <v>53156</v>
      </c>
      <c r="M566" s="22">
        <f t="shared" si="1637"/>
        <v>35970</v>
      </c>
      <c r="N566" s="87">
        <f>N567</f>
        <v>-15293</v>
      </c>
      <c r="O566" s="87">
        <f t="shared" ref="O566:O567" si="1638">O567</f>
        <v>0</v>
      </c>
      <c r="P566" s="87">
        <f t="shared" ref="P566:P567" si="1639">P567</f>
        <v>0</v>
      </c>
      <c r="Q566" s="87">
        <f t="shared" ref="Q566:Q567" si="1640">Q567</f>
        <v>0</v>
      </c>
      <c r="R566" s="22">
        <f t="shared" ref="R566:R567" si="1641">R567</f>
        <v>37863</v>
      </c>
      <c r="S566" s="22">
        <f t="shared" ref="S566:S567" si="1642">S567</f>
        <v>35970</v>
      </c>
      <c r="T566" s="87">
        <f>T567</f>
        <v>0</v>
      </c>
      <c r="U566" s="87">
        <f t="shared" ref="U566:AA567" si="1643">U567</f>
        <v>0</v>
      </c>
      <c r="V566" s="87">
        <f t="shared" si="1643"/>
        <v>0</v>
      </c>
      <c r="W566" s="87">
        <f t="shared" si="1643"/>
        <v>0</v>
      </c>
      <c r="X566" s="22">
        <f t="shared" si="1643"/>
        <v>37863</v>
      </c>
      <c r="Y566" s="22">
        <f t="shared" si="1643"/>
        <v>35970</v>
      </c>
      <c r="Z566" s="22">
        <f t="shared" si="1643"/>
        <v>0</v>
      </c>
      <c r="AA566" s="22">
        <f t="shared" si="1643"/>
        <v>0</v>
      </c>
      <c r="AB566" s="104">
        <f t="shared" si="1560"/>
        <v>0</v>
      </c>
      <c r="AC566" s="104">
        <f t="shared" si="1564"/>
        <v>0</v>
      </c>
    </row>
    <row r="567" spans="1:29" s="10" customFormat="1" ht="33">
      <c r="A567" s="27" t="s">
        <v>213</v>
      </c>
      <c r="B567" s="21" t="s">
        <v>62</v>
      </c>
      <c r="C567" s="21" t="s">
        <v>53</v>
      </c>
      <c r="D567" s="21" t="s">
        <v>497</v>
      </c>
      <c r="E567" s="21" t="s">
        <v>86</v>
      </c>
      <c r="F567" s="23">
        <f t="shared" ref="F567:G567" si="1644">F568</f>
        <v>17188</v>
      </c>
      <c r="G567" s="23">
        <f t="shared" si="1644"/>
        <v>0</v>
      </c>
      <c r="H567" s="87">
        <f>H568</f>
        <v>0</v>
      </c>
      <c r="I567" s="87">
        <f t="shared" si="1637"/>
        <v>-2</v>
      </c>
      <c r="J567" s="87">
        <f t="shared" si="1637"/>
        <v>0</v>
      </c>
      <c r="K567" s="87">
        <f t="shared" si="1637"/>
        <v>35970</v>
      </c>
      <c r="L567" s="22">
        <f t="shared" si="1637"/>
        <v>53156</v>
      </c>
      <c r="M567" s="22">
        <f t="shared" si="1637"/>
        <v>35970</v>
      </c>
      <c r="N567" s="87">
        <f>N568</f>
        <v>-15293</v>
      </c>
      <c r="O567" s="87">
        <f t="shared" si="1638"/>
        <v>0</v>
      </c>
      <c r="P567" s="87">
        <f t="shared" si="1639"/>
        <v>0</v>
      </c>
      <c r="Q567" s="87">
        <f t="shared" si="1640"/>
        <v>0</v>
      </c>
      <c r="R567" s="22">
        <f t="shared" si="1641"/>
        <v>37863</v>
      </c>
      <c r="S567" s="22">
        <f t="shared" si="1642"/>
        <v>35970</v>
      </c>
      <c r="T567" s="87">
        <f>T568</f>
        <v>0</v>
      </c>
      <c r="U567" s="87">
        <f t="shared" si="1643"/>
        <v>0</v>
      </c>
      <c r="V567" s="87">
        <f t="shared" si="1643"/>
        <v>0</v>
      </c>
      <c r="W567" s="87">
        <f t="shared" si="1643"/>
        <v>0</v>
      </c>
      <c r="X567" s="22">
        <f t="shared" si="1643"/>
        <v>37863</v>
      </c>
      <c r="Y567" s="22">
        <f t="shared" si="1643"/>
        <v>35970</v>
      </c>
      <c r="Z567" s="22">
        <f t="shared" si="1643"/>
        <v>0</v>
      </c>
      <c r="AA567" s="22">
        <f t="shared" si="1643"/>
        <v>0</v>
      </c>
      <c r="AB567" s="104">
        <f t="shared" si="1560"/>
        <v>0</v>
      </c>
      <c r="AC567" s="104">
        <f t="shared" si="1564"/>
        <v>0</v>
      </c>
    </row>
    <row r="568" spans="1:29" s="10" customFormat="1" ht="16.5">
      <c r="A568" s="27" t="s">
        <v>85</v>
      </c>
      <c r="B568" s="21" t="s">
        <v>62</v>
      </c>
      <c r="C568" s="21" t="s">
        <v>53</v>
      </c>
      <c r="D568" s="21" t="s">
        <v>497</v>
      </c>
      <c r="E568" s="21" t="s">
        <v>192</v>
      </c>
      <c r="F568" s="22">
        <f>26166-8978</f>
        <v>17188</v>
      </c>
      <c r="G568" s="22"/>
      <c r="H568" s="22"/>
      <c r="I568" s="22">
        <v>-2</v>
      </c>
      <c r="J568" s="22"/>
      <c r="K568" s="22">
        <v>35970</v>
      </c>
      <c r="L568" s="22">
        <f>F568+H568+I568+J568+K568</f>
        <v>53156</v>
      </c>
      <c r="M568" s="22">
        <f>G568+K568</f>
        <v>35970</v>
      </c>
      <c r="N568" s="22">
        <v>-15293</v>
      </c>
      <c r="O568" s="22"/>
      <c r="P568" s="22"/>
      <c r="Q568" s="22"/>
      <c r="R568" s="22">
        <f>L568+N568+O568+P568+Q568</f>
        <v>37863</v>
      </c>
      <c r="S568" s="22">
        <f>M568+Q568</f>
        <v>35970</v>
      </c>
      <c r="T568" s="22"/>
      <c r="U568" s="22"/>
      <c r="V568" s="22"/>
      <c r="W568" s="22"/>
      <c r="X568" s="22">
        <f>R568+T568+U568+V568+W568</f>
        <v>37863</v>
      </c>
      <c r="Y568" s="22">
        <f>S568+W568</f>
        <v>35970</v>
      </c>
      <c r="Z568" s="22"/>
      <c r="AA568" s="22"/>
      <c r="AB568" s="104">
        <f t="shared" si="1560"/>
        <v>0</v>
      </c>
      <c r="AC568" s="104">
        <f t="shared" si="1564"/>
        <v>0</v>
      </c>
    </row>
    <row r="569" spans="1:29" s="10" customFormat="1" ht="33">
      <c r="A569" s="27" t="s">
        <v>577</v>
      </c>
      <c r="B569" s="21" t="s">
        <v>62</v>
      </c>
      <c r="C569" s="21" t="s">
        <v>53</v>
      </c>
      <c r="D569" s="21" t="s">
        <v>578</v>
      </c>
      <c r="E569" s="21"/>
      <c r="F569" s="23">
        <f>F570+F575</f>
        <v>101766</v>
      </c>
      <c r="G569" s="23">
        <f>G570+G575</f>
        <v>66588</v>
      </c>
      <c r="H569" s="47">
        <f>H570+H575</f>
        <v>0</v>
      </c>
      <c r="I569" s="47">
        <f t="shared" ref="I569:M569" si="1645">I570+I575</f>
        <v>0</v>
      </c>
      <c r="J569" s="47">
        <f t="shared" si="1645"/>
        <v>0</v>
      </c>
      <c r="K569" s="47">
        <f t="shared" si="1645"/>
        <v>0</v>
      </c>
      <c r="L569" s="22">
        <f t="shared" si="1645"/>
        <v>101766</v>
      </c>
      <c r="M569" s="22">
        <f t="shared" si="1645"/>
        <v>66588</v>
      </c>
      <c r="N569" s="47">
        <f>N570+N575</f>
        <v>0</v>
      </c>
      <c r="O569" s="47">
        <f t="shared" ref="O569" si="1646">O570+O575</f>
        <v>0</v>
      </c>
      <c r="P569" s="47">
        <f t="shared" ref="P569" si="1647">P570+P575</f>
        <v>0</v>
      </c>
      <c r="Q569" s="47">
        <f t="shared" ref="Q569" si="1648">Q570+Q575</f>
        <v>0</v>
      </c>
      <c r="R569" s="22">
        <f t="shared" ref="R569" si="1649">R570+R575</f>
        <v>101766</v>
      </c>
      <c r="S569" s="22">
        <f t="shared" ref="S569" si="1650">S570+S575</f>
        <v>66588</v>
      </c>
      <c r="T569" s="47">
        <f>T570+T575</f>
        <v>0</v>
      </c>
      <c r="U569" s="47">
        <f t="shared" ref="U569:Y569" si="1651">U570+U575</f>
        <v>0</v>
      </c>
      <c r="V569" s="47">
        <f t="shared" si="1651"/>
        <v>0</v>
      </c>
      <c r="W569" s="47">
        <f t="shared" si="1651"/>
        <v>0</v>
      </c>
      <c r="X569" s="22">
        <f t="shared" si="1651"/>
        <v>101766</v>
      </c>
      <c r="Y569" s="22">
        <f t="shared" si="1651"/>
        <v>66588</v>
      </c>
      <c r="Z569" s="22">
        <f t="shared" ref="Z569:AA569" si="1652">Z570+Z575</f>
        <v>0</v>
      </c>
      <c r="AA569" s="22">
        <f t="shared" si="1652"/>
        <v>0</v>
      </c>
      <c r="AB569" s="104">
        <f t="shared" si="1560"/>
        <v>0</v>
      </c>
      <c r="AC569" s="104">
        <f t="shared" si="1564"/>
        <v>0</v>
      </c>
    </row>
    <row r="570" spans="1:29" s="10" customFormat="1" ht="33">
      <c r="A570" s="27" t="s">
        <v>611</v>
      </c>
      <c r="B570" s="21" t="s">
        <v>62</v>
      </c>
      <c r="C570" s="21" t="s">
        <v>53</v>
      </c>
      <c r="D570" s="21" t="s">
        <v>579</v>
      </c>
      <c r="E570" s="21"/>
      <c r="F570" s="23">
        <f t="shared" ref="F570:G570" si="1653">F571+F573</f>
        <v>85099</v>
      </c>
      <c r="G570" s="23">
        <f t="shared" si="1653"/>
        <v>66588</v>
      </c>
      <c r="H570" s="47">
        <f>H571+H573</f>
        <v>0</v>
      </c>
      <c r="I570" s="47">
        <f t="shared" ref="I570:M570" si="1654">I571+I573</f>
        <v>0</v>
      </c>
      <c r="J570" s="47">
        <f t="shared" si="1654"/>
        <v>0</v>
      </c>
      <c r="K570" s="47">
        <f t="shared" si="1654"/>
        <v>0</v>
      </c>
      <c r="L570" s="22">
        <f t="shared" si="1654"/>
        <v>85099</v>
      </c>
      <c r="M570" s="22">
        <f t="shared" si="1654"/>
        <v>66588</v>
      </c>
      <c r="N570" s="47">
        <f>N571+N573</f>
        <v>0</v>
      </c>
      <c r="O570" s="47">
        <f t="shared" ref="O570" si="1655">O571+O573</f>
        <v>0</v>
      </c>
      <c r="P570" s="47">
        <f t="shared" ref="P570" si="1656">P571+P573</f>
        <v>0</v>
      </c>
      <c r="Q570" s="47">
        <f t="shared" ref="Q570" si="1657">Q571+Q573</f>
        <v>0</v>
      </c>
      <c r="R570" s="22">
        <f t="shared" ref="R570" si="1658">R571+R573</f>
        <v>85099</v>
      </c>
      <c r="S570" s="22">
        <f t="shared" ref="S570" si="1659">S571+S573</f>
        <v>66588</v>
      </c>
      <c r="T570" s="47">
        <f>T571+T573</f>
        <v>0</v>
      </c>
      <c r="U570" s="47">
        <f t="shared" ref="U570:Y570" si="1660">U571+U573</f>
        <v>0</v>
      </c>
      <c r="V570" s="47">
        <f t="shared" si="1660"/>
        <v>0</v>
      </c>
      <c r="W570" s="47">
        <f t="shared" si="1660"/>
        <v>0</v>
      </c>
      <c r="X570" s="22">
        <f t="shared" si="1660"/>
        <v>85099</v>
      </c>
      <c r="Y570" s="22">
        <f t="shared" si="1660"/>
        <v>66588</v>
      </c>
      <c r="Z570" s="22">
        <f t="shared" ref="Z570:AA570" si="1661">Z571+Z573</f>
        <v>0</v>
      </c>
      <c r="AA570" s="22">
        <f t="shared" si="1661"/>
        <v>0</v>
      </c>
      <c r="AB570" s="104">
        <f t="shared" si="1560"/>
        <v>0</v>
      </c>
      <c r="AC570" s="104">
        <f t="shared" si="1564"/>
        <v>0</v>
      </c>
    </row>
    <row r="571" spans="1:29" s="10" customFormat="1" ht="33">
      <c r="A571" s="27" t="s">
        <v>424</v>
      </c>
      <c r="B571" s="21" t="s">
        <v>62</v>
      </c>
      <c r="C571" s="21" t="s">
        <v>53</v>
      </c>
      <c r="D571" s="21" t="s">
        <v>579</v>
      </c>
      <c r="E571" s="21" t="s">
        <v>80</v>
      </c>
      <c r="F571" s="23">
        <f t="shared" ref="F571" si="1662">F572</f>
        <v>73987</v>
      </c>
      <c r="G571" s="23">
        <f t="shared" ref="G571" si="1663">G572</f>
        <v>66588</v>
      </c>
      <c r="H571" s="47">
        <f>H572</f>
        <v>0</v>
      </c>
      <c r="I571" s="47">
        <f t="shared" ref="I571:M571" si="1664">I572</f>
        <v>0</v>
      </c>
      <c r="J571" s="47">
        <f t="shared" si="1664"/>
        <v>0</v>
      </c>
      <c r="K571" s="47">
        <f t="shared" si="1664"/>
        <v>0</v>
      </c>
      <c r="L571" s="22">
        <f t="shared" si="1664"/>
        <v>73987</v>
      </c>
      <c r="M571" s="22">
        <f t="shared" si="1664"/>
        <v>66588</v>
      </c>
      <c r="N571" s="47">
        <f>N572</f>
        <v>0</v>
      </c>
      <c r="O571" s="47">
        <f t="shared" ref="O571" si="1665">O572</f>
        <v>0</v>
      </c>
      <c r="P571" s="47">
        <f t="shared" ref="P571" si="1666">P572</f>
        <v>0</v>
      </c>
      <c r="Q571" s="47">
        <f t="shared" ref="Q571" si="1667">Q572</f>
        <v>0</v>
      </c>
      <c r="R571" s="22">
        <f t="shared" ref="R571" si="1668">R572</f>
        <v>73987</v>
      </c>
      <c r="S571" s="22">
        <f t="shared" ref="S571" si="1669">S572</f>
        <v>66588</v>
      </c>
      <c r="T571" s="47">
        <f>T572</f>
        <v>0</v>
      </c>
      <c r="U571" s="47">
        <f t="shared" ref="U571:AA571" si="1670">U572</f>
        <v>0</v>
      </c>
      <c r="V571" s="47">
        <f t="shared" si="1670"/>
        <v>0</v>
      </c>
      <c r="W571" s="47">
        <f t="shared" si="1670"/>
        <v>0</v>
      </c>
      <c r="X571" s="22">
        <f t="shared" si="1670"/>
        <v>73987</v>
      </c>
      <c r="Y571" s="22">
        <f t="shared" si="1670"/>
        <v>66588</v>
      </c>
      <c r="Z571" s="22">
        <f t="shared" si="1670"/>
        <v>0</v>
      </c>
      <c r="AA571" s="22">
        <f t="shared" si="1670"/>
        <v>0</v>
      </c>
      <c r="AB571" s="104">
        <f t="shared" si="1560"/>
        <v>0</v>
      </c>
      <c r="AC571" s="104">
        <f t="shared" si="1564"/>
        <v>0</v>
      </c>
    </row>
    <row r="572" spans="1:29" s="10" customFormat="1" ht="36.75" customHeight="1">
      <c r="A572" s="27" t="s">
        <v>167</v>
      </c>
      <c r="B572" s="21" t="s">
        <v>62</v>
      </c>
      <c r="C572" s="21" t="s">
        <v>53</v>
      </c>
      <c r="D572" s="21" t="s">
        <v>579</v>
      </c>
      <c r="E572" s="21" t="s">
        <v>166</v>
      </c>
      <c r="F572" s="22">
        <v>73987</v>
      </c>
      <c r="G572" s="22">
        <v>66588</v>
      </c>
      <c r="H572" s="47"/>
      <c r="I572" s="47"/>
      <c r="J572" s="47"/>
      <c r="K572" s="47"/>
      <c r="L572" s="22">
        <f>F572+H572+I572+J572+K572</f>
        <v>73987</v>
      </c>
      <c r="M572" s="22">
        <f>G572+K572</f>
        <v>66588</v>
      </c>
      <c r="N572" s="47"/>
      <c r="O572" s="47"/>
      <c r="P572" s="47"/>
      <c r="Q572" s="47"/>
      <c r="R572" s="22">
        <f>L572+N572+O572+P572+Q572</f>
        <v>73987</v>
      </c>
      <c r="S572" s="22">
        <f>M572+Q572</f>
        <v>66588</v>
      </c>
      <c r="T572" s="47"/>
      <c r="U572" s="47"/>
      <c r="V572" s="47"/>
      <c r="W572" s="47"/>
      <c r="X572" s="22">
        <f>R572+T572+U572+V572+W572</f>
        <v>73987</v>
      </c>
      <c r="Y572" s="22">
        <f>S572+W572</f>
        <v>66588</v>
      </c>
      <c r="Z572" s="22"/>
      <c r="AA572" s="22"/>
      <c r="AB572" s="104">
        <f t="shared" si="1560"/>
        <v>0</v>
      </c>
      <c r="AC572" s="104">
        <f t="shared" si="1564"/>
        <v>0</v>
      </c>
    </row>
    <row r="573" spans="1:29" s="10" customFormat="1" ht="16.5">
      <c r="A573" s="27" t="s">
        <v>99</v>
      </c>
      <c r="B573" s="21" t="s">
        <v>62</v>
      </c>
      <c r="C573" s="21" t="s">
        <v>53</v>
      </c>
      <c r="D573" s="21" t="s">
        <v>579</v>
      </c>
      <c r="E573" s="21" t="s">
        <v>100</v>
      </c>
      <c r="F573" s="23">
        <f t="shared" ref="F573:G573" si="1671">F574</f>
        <v>11112</v>
      </c>
      <c r="G573" s="23">
        <f t="shared" si="1671"/>
        <v>0</v>
      </c>
      <c r="H573" s="47">
        <f>H574</f>
        <v>0</v>
      </c>
      <c r="I573" s="47">
        <f t="shared" ref="I573:M573" si="1672">I574</f>
        <v>0</v>
      </c>
      <c r="J573" s="47">
        <f t="shared" si="1672"/>
        <v>0</v>
      </c>
      <c r="K573" s="47">
        <f t="shared" si="1672"/>
        <v>0</v>
      </c>
      <c r="L573" s="22">
        <f t="shared" si="1672"/>
        <v>11112</v>
      </c>
      <c r="M573" s="22">
        <f t="shared" si="1672"/>
        <v>0</v>
      </c>
      <c r="N573" s="47">
        <f>N574</f>
        <v>0</v>
      </c>
      <c r="O573" s="47">
        <f t="shared" ref="O573" si="1673">O574</f>
        <v>0</v>
      </c>
      <c r="P573" s="47">
        <f t="shared" ref="P573" si="1674">P574</f>
        <v>0</v>
      </c>
      <c r="Q573" s="47">
        <f t="shared" ref="Q573" si="1675">Q574</f>
        <v>0</v>
      </c>
      <c r="R573" s="22">
        <f t="shared" ref="R573" si="1676">R574</f>
        <v>11112</v>
      </c>
      <c r="S573" s="22">
        <f t="shared" ref="S573" si="1677">S574</f>
        <v>0</v>
      </c>
      <c r="T573" s="47">
        <f>T574</f>
        <v>0</v>
      </c>
      <c r="U573" s="47">
        <f t="shared" ref="U573:AA573" si="1678">U574</f>
        <v>0</v>
      </c>
      <c r="V573" s="47">
        <f t="shared" si="1678"/>
        <v>0</v>
      </c>
      <c r="W573" s="47">
        <f t="shared" si="1678"/>
        <v>0</v>
      </c>
      <c r="X573" s="22">
        <f t="shared" si="1678"/>
        <v>11112</v>
      </c>
      <c r="Y573" s="22">
        <f t="shared" si="1678"/>
        <v>0</v>
      </c>
      <c r="Z573" s="22">
        <f t="shared" si="1678"/>
        <v>0</v>
      </c>
      <c r="AA573" s="22">
        <f t="shared" si="1678"/>
        <v>0</v>
      </c>
      <c r="AB573" s="104">
        <f t="shared" si="1560"/>
        <v>0</v>
      </c>
      <c r="AC573" s="104"/>
    </row>
    <row r="574" spans="1:29" s="10" customFormat="1" ht="66">
      <c r="A574" s="27" t="s">
        <v>423</v>
      </c>
      <c r="B574" s="21" t="s">
        <v>62</v>
      </c>
      <c r="C574" s="21" t="s">
        <v>53</v>
      </c>
      <c r="D574" s="21" t="s">
        <v>579</v>
      </c>
      <c r="E574" s="21" t="s">
        <v>191</v>
      </c>
      <c r="F574" s="22">
        <v>11112</v>
      </c>
      <c r="G574" s="22"/>
      <c r="H574" s="47"/>
      <c r="I574" s="47"/>
      <c r="J574" s="47"/>
      <c r="K574" s="47"/>
      <c r="L574" s="22">
        <f>F574+H574+I574+J574+K574</f>
        <v>11112</v>
      </c>
      <c r="M574" s="22">
        <f>G574+K574</f>
        <v>0</v>
      </c>
      <c r="N574" s="47"/>
      <c r="O574" s="47"/>
      <c r="P574" s="47"/>
      <c r="Q574" s="47"/>
      <c r="R574" s="22">
        <f>L574+N574+O574+P574+Q574</f>
        <v>11112</v>
      </c>
      <c r="S574" s="22">
        <f>M574+Q574</f>
        <v>0</v>
      </c>
      <c r="T574" s="47"/>
      <c r="U574" s="47"/>
      <c r="V574" s="47"/>
      <c r="W574" s="47"/>
      <c r="X574" s="22">
        <f>R574+T574+U574+V574+W574</f>
        <v>11112</v>
      </c>
      <c r="Y574" s="22">
        <f>S574+W574</f>
        <v>0</v>
      </c>
      <c r="Z574" s="22"/>
      <c r="AA574" s="22"/>
      <c r="AB574" s="104">
        <f t="shared" si="1560"/>
        <v>0</v>
      </c>
      <c r="AC574" s="104"/>
    </row>
    <row r="575" spans="1:29" s="10" customFormat="1" ht="66">
      <c r="A575" s="27" t="s">
        <v>674</v>
      </c>
      <c r="B575" s="21" t="s">
        <v>62</v>
      </c>
      <c r="C575" s="21" t="s">
        <v>53</v>
      </c>
      <c r="D575" s="21" t="s">
        <v>673</v>
      </c>
      <c r="E575" s="21"/>
      <c r="F575" s="22">
        <f>F576</f>
        <v>16667</v>
      </c>
      <c r="G575" s="22">
        <f>G576</f>
        <v>0</v>
      </c>
      <c r="H575" s="47">
        <f>H576</f>
        <v>0</v>
      </c>
      <c r="I575" s="47">
        <f t="shared" ref="I575:M576" si="1679">I576</f>
        <v>0</v>
      </c>
      <c r="J575" s="47">
        <f t="shared" si="1679"/>
        <v>0</v>
      </c>
      <c r="K575" s="47">
        <f t="shared" si="1679"/>
        <v>0</v>
      </c>
      <c r="L575" s="22">
        <f t="shared" si="1679"/>
        <v>16667</v>
      </c>
      <c r="M575" s="22">
        <f t="shared" si="1679"/>
        <v>0</v>
      </c>
      <c r="N575" s="47">
        <f>N576</f>
        <v>0</v>
      </c>
      <c r="O575" s="47">
        <f t="shared" ref="O575:O576" si="1680">O576</f>
        <v>0</v>
      </c>
      <c r="P575" s="47">
        <f t="shared" ref="P575:P576" si="1681">P576</f>
        <v>0</v>
      </c>
      <c r="Q575" s="47">
        <f t="shared" ref="Q575:Q576" si="1682">Q576</f>
        <v>0</v>
      </c>
      <c r="R575" s="22">
        <f t="shared" ref="R575:R576" si="1683">R576</f>
        <v>16667</v>
      </c>
      <c r="S575" s="22">
        <f t="shared" ref="S575:S576" si="1684">S576</f>
        <v>0</v>
      </c>
      <c r="T575" s="47">
        <f>T576</f>
        <v>0</v>
      </c>
      <c r="U575" s="47">
        <f t="shared" ref="U575:AA576" si="1685">U576</f>
        <v>0</v>
      </c>
      <c r="V575" s="47">
        <f t="shared" si="1685"/>
        <v>0</v>
      </c>
      <c r="W575" s="47">
        <f t="shared" si="1685"/>
        <v>0</v>
      </c>
      <c r="X575" s="22">
        <f t="shared" si="1685"/>
        <v>16667</v>
      </c>
      <c r="Y575" s="22">
        <f t="shared" si="1685"/>
        <v>0</v>
      </c>
      <c r="Z575" s="22">
        <f t="shared" si="1685"/>
        <v>0</v>
      </c>
      <c r="AA575" s="22">
        <f t="shared" si="1685"/>
        <v>0</v>
      </c>
      <c r="AB575" s="104">
        <f t="shared" si="1560"/>
        <v>0</v>
      </c>
      <c r="AC575" s="104"/>
    </row>
    <row r="576" spans="1:29" s="10" customFormat="1" ht="33">
      <c r="A576" s="27" t="s">
        <v>424</v>
      </c>
      <c r="B576" s="21" t="s">
        <v>62</v>
      </c>
      <c r="C576" s="21" t="s">
        <v>53</v>
      </c>
      <c r="D576" s="21" t="s">
        <v>673</v>
      </c>
      <c r="E576" s="21" t="s">
        <v>80</v>
      </c>
      <c r="F576" s="23">
        <f t="shared" ref="F576:G576" si="1686">F577</f>
        <v>16667</v>
      </c>
      <c r="G576" s="23">
        <f t="shared" si="1686"/>
        <v>0</v>
      </c>
      <c r="H576" s="47">
        <f>H577</f>
        <v>0</v>
      </c>
      <c r="I576" s="47">
        <f t="shared" si="1679"/>
        <v>0</v>
      </c>
      <c r="J576" s="47">
        <f t="shared" si="1679"/>
        <v>0</v>
      </c>
      <c r="K576" s="47">
        <f t="shared" si="1679"/>
        <v>0</v>
      </c>
      <c r="L576" s="22">
        <f t="shared" si="1679"/>
        <v>16667</v>
      </c>
      <c r="M576" s="22">
        <f t="shared" si="1679"/>
        <v>0</v>
      </c>
      <c r="N576" s="47">
        <f>N577</f>
        <v>0</v>
      </c>
      <c r="O576" s="47">
        <f t="shared" si="1680"/>
        <v>0</v>
      </c>
      <c r="P576" s="47">
        <f t="shared" si="1681"/>
        <v>0</v>
      </c>
      <c r="Q576" s="47">
        <f t="shared" si="1682"/>
        <v>0</v>
      </c>
      <c r="R576" s="22">
        <f t="shared" si="1683"/>
        <v>16667</v>
      </c>
      <c r="S576" s="22">
        <f t="shared" si="1684"/>
        <v>0</v>
      </c>
      <c r="T576" s="47">
        <f>T577</f>
        <v>0</v>
      </c>
      <c r="U576" s="47">
        <f t="shared" si="1685"/>
        <v>0</v>
      </c>
      <c r="V576" s="47">
        <f t="shared" si="1685"/>
        <v>0</v>
      </c>
      <c r="W576" s="47">
        <f t="shared" si="1685"/>
        <v>0</v>
      </c>
      <c r="X576" s="22">
        <f t="shared" si="1685"/>
        <v>16667</v>
      </c>
      <c r="Y576" s="22">
        <f t="shared" si="1685"/>
        <v>0</v>
      </c>
      <c r="Z576" s="22">
        <f t="shared" si="1685"/>
        <v>0</v>
      </c>
      <c r="AA576" s="22">
        <f t="shared" si="1685"/>
        <v>0</v>
      </c>
      <c r="AB576" s="104">
        <f t="shared" si="1560"/>
        <v>0</v>
      </c>
      <c r="AC576" s="104"/>
    </row>
    <row r="577" spans="1:29" s="10" customFormat="1" ht="49.5">
      <c r="A577" s="27" t="s">
        <v>167</v>
      </c>
      <c r="B577" s="21" t="s">
        <v>62</v>
      </c>
      <c r="C577" s="21" t="s">
        <v>53</v>
      </c>
      <c r="D577" s="21" t="s">
        <v>673</v>
      </c>
      <c r="E577" s="21" t="s">
        <v>166</v>
      </c>
      <c r="F577" s="22">
        <v>16667</v>
      </c>
      <c r="G577" s="22"/>
      <c r="H577" s="47"/>
      <c r="I577" s="47"/>
      <c r="J577" s="47"/>
      <c r="K577" s="47"/>
      <c r="L577" s="22">
        <f>F577+H577+I577+J577+K577</f>
        <v>16667</v>
      </c>
      <c r="M577" s="22">
        <f>G577+K577</f>
        <v>0</v>
      </c>
      <c r="N577" s="47"/>
      <c r="O577" s="47"/>
      <c r="P577" s="47"/>
      <c r="Q577" s="47"/>
      <c r="R577" s="22">
        <f>L577+N577+O577+P577+Q577</f>
        <v>16667</v>
      </c>
      <c r="S577" s="22">
        <f>M577+Q577</f>
        <v>0</v>
      </c>
      <c r="T577" s="47"/>
      <c r="U577" s="47"/>
      <c r="V577" s="47"/>
      <c r="W577" s="47"/>
      <c r="X577" s="22">
        <f>R577+T577+U577+V577+W577</f>
        <v>16667</v>
      </c>
      <c r="Y577" s="22">
        <f>S577+W577</f>
        <v>0</v>
      </c>
      <c r="Z577" s="22"/>
      <c r="AA577" s="22"/>
      <c r="AB577" s="104">
        <f t="shared" si="1560"/>
        <v>0</v>
      </c>
      <c r="AC577" s="104"/>
    </row>
    <row r="578" spans="1:29" s="10" customFormat="1" ht="16.5">
      <c r="A578" s="27" t="s">
        <v>81</v>
      </c>
      <c r="B578" s="21" t="s">
        <v>62</v>
      </c>
      <c r="C578" s="21" t="s">
        <v>53</v>
      </c>
      <c r="D578" s="26" t="s">
        <v>240</v>
      </c>
      <c r="E578" s="21"/>
      <c r="F578" s="22">
        <f t="shared" ref="F578:G581" si="1687">F579</f>
        <v>2617</v>
      </c>
      <c r="G578" s="22">
        <f t="shared" si="1687"/>
        <v>0</v>
      </c>
      <c r="H578" s="47">
        <f>H579</f>
        <v>0</v>
      </c>
      <c r="I578" s="47">
        <f t="shared" ref="I578:M581" si="1688">I579</f>
        <v>0</v>
      </c>
      <c r="J578" s="47">
        <f t="shared" si="1688"/>
        <v>0</v>
      </c>
      <c r="K578" s="47">
        <f t="shared" si="1688"/>
        <v>0</v>
      </c>
      <c r="L578" s="22">
        <f t="shared" si="1688"/>
        <v>2617</v>
      </c>
      <c r="M578" s="47">
        <f t="shared" si="1688"/>
        <v>0</v>
      </c>
      <c r="N578" s="22">
        <f>N579</f>
        <v>1839</v>
      </c>
      <c r="O578" s="22">
        <f t="shared" ref="O578:O581" si="1689">O579</f>
        <v>0</v>
      </c>
      <c r="P578" s="22">
        <f t="shared" ref="P578:P581" si="1690">P579</f>
        <v>0</v>
      </c>
      <c r="Q578" s="22">
        <f t="shared" ref="Q578:Q581" si="1691">Q579</f>
        <v>0</v>
      </c>
      <c r="R578" s="22">
        <f t="shared" ref="R578:R581" si="1692">R579</f>
        <v>4456</v>
      </c>
      <c r="S578" s="47">
        <f t="shared" ref="S578:S581" si="1693">S579</f>
        <v>0</v>
      </c>
      <c r="T578" s="22">
        <f>T579</f>
        <v>0</v>
      </c>
      <c r="U578" s="22">
        <f t="shared" ref="U578:AA581" si="1694">U579</f>
        <v>0</v>
      </c>
      <c r="V578" s="22">
        <f t="shared" si="1694"/>
        <v>0</v>
      </c>
      <c r="W578" s="22">
        <f t="shared" si="1694"/>
        <v>0</v>
      </c>
      <c r="X578" s="22">
        <f t="shared" si="1694"/>
        <v>4456</v>
      </c>
      <c r="Y578" s="22">
        <f t="shared" si="1694"/>
        <v>0</v>
      </c>
      <c r="Z578" s="22">
        <f t="shared" si="1694"/>
        <v>1413</v>
      </c>
      <c r="AA578" s="22">
        <f t="shared" si="1694"/>
        <v>0</v>
      </c>
      <c r="AB578" s="104">
        <f t="shared" si="1560"/>
        <v>31.710053859964095</v>
      </c>
      <c r="AC578" s="104"/>
    </row>
    <row r="579" spans="1:29" s="8" customFormat="1" ht="21" customHeight="1">
      <c r="A579" s="66" t="s">
        <v>78</v>
      </c>
      <c r="B579" s="21" t="s">
        <v>62</v>
      </c>
      <c r="C579" s="21" t="s">
        <v>53</v>
      </c>
      <c r="D579" s="21" t="s">
        <v>241</v>
      </c>
      <c r="E579" s="21"/>
      <c r="F579" s="22">
        <f>F580</f>
        <v>2617</v>
      </c>
      <c r="G579" s="22">
        <f>G580</f>
        <v>0</v>
      </c>
      <c r="H579" s="67">
        <f>H580</f>
        <v>0</v>
      </c>
      <c r="I579" s="67">
        <f t="shared" si="1688"/>
        <v>0</v>
      </c>
      <c r="J579" s="67">
        <f t="shared" si="1688"/>
        <v>0</v>
      </c>
      <c r="K579" s="67">
        <f t="shared" si="1688"/>
        <v>0</v>
      </c>
      <c r="L579" s="22">
        <f t="shared" si="1688"/>
        <v>2617</v>
      </c>
      <c r="M579" s="67">
        <f t="shared" si="1688"/>
        <v>0</v>
      </c>
      <c r="N579" s="22">
        <f>N580</f>
        <v>1839</v>
      </c>
      <c r="O579" s="22">
        <f t="shared" si="1689"/>
        <v>0</v>
      </c>
      <c r="P579" s="22">
        <f t="shared" si="1690"/>
        <v>0</v>
      </c>
      <c r="Q579" s="22">
        <f t="shared" si="1691"/>
        <v>0</v>
      </c>
      <c r="R579" s="22">
        <f t="shared" si="1692"/>
        <v>4456</v>
      </c>
      <c r="S579" s="67">
        <f t="shared" si="1693"/>
        <v>0</v>
      </c>
      <c r="T579" s="22">
        <f>T580</f>
        <v>0</v>
      </c>
      <c r="U579" s="22">
        <f t="shared" si="1694"/>
        <v>0</v>
      </c>
      <c r="V579" s="22">
        <f t="shared" si="1694"/>
        <v>0</v>
      </c>
      <c r="W579" s="22">
        <f t="shared" si="1694"/>
        <v>0</v>
      </c>
      <c r="X579" s="22">
        <f t="shared" si="1694"/>
        <v>4456</v>
      </c>
      <c r="Y579" s="22">
        <f t="shared" si="1694"/>
        <v>0</v>
      </c>
      <c r="Z579" s="22">
        <f t="shared" si="1694"/>
        <v>1413</v>
      </c>
      <c r="AA579" s="22">
        <f t="shared" si="1694"/>
        <v>0</v>
      </c>
      <c r="AB579" s="104">
        <f t="shared" si="1560"/>
        <v>31.710053859964095</v>
      </c>
      <c r="AC579" s="104"/>
    </row>
    <row r="580" spans="1:29" s="8" customFormat="1" ht="16.5">
      <c r="A580" s="27" t="s">
        <v>120</v>
      </c>
      <c r="B580" s="21" t="s">
        <v>62</v>
      </c>
      <c r="C580" s="21" t="s">
        <v>53</v>
      </c>
      <c r="D580" s="21" t="s">
        <v>391</v>
      </c>
      <c r="E580" s="21"/>
      <c r="F580" s="22">
        <f>F581</f>
        <v>2617</v>
      </c>
      <c r="G580" s="22">
        <f>G581</f>
        <v>0</v>
      </c>
      <c r="H580" s="67">
        <f>H581</f>
        <v>0</v>
      </c>
      <c r="I580" s="67">
        <f t="shared" si="1688"/>
        <v>0</v>
      </c>
      <c r="J580" s="67">
        <f t="shared" si="1688"/>
        <v>0</v>
      </c>
      <c r="K580" s="67">
        <f t="shared" si="1688"/>
        <v>0</v>
      </c>
      <c r="L580" s="22">
        <f t="shared" si="1688"/>
        <v>2617</v>
      </c>
      <c r="M580" s="67">
        <f t="shared" si="1688"/>
        <v>0</v>
      </c>
      <c r="N580" s="22">
        <f>N581</f>
        <v>1839</v>
      </c>
      <c r="O580" s="22">
        <f t="shared" si="1689"/>
        <v>0</v>
      </c>
      <c r="P580" s="22">
        <f t="shared" si="1690"/>
        <v>0</v>
      </c>
      <c r="Q580" s="22">
        <f t="shared" si="1691"/>
        <v>0</v>
      </c>
      <c r="R580" s="22">
        <f t="shared" si="1692"/>
        <v>4456</v>
      </c>
      <c r="S580" s="67">
        <f t="shared" si="1693"/>
        <v>0</v>
      </c>
      <c r="T580" s="22">
        <f>T581</f>
        <v>0</v>
      </c>
      <c r="U580" s="22">
        <f t="shared" si="1694"/>
        <v>0</v>
      </c>
      <c r="V580" s="22">
        <f t="shared" si="1694"/>
        <v>0</v>
      </c>
      <c r="W580" s="22">
        <f t="shared" si="1694"/>
        <v>0</v>
      </c>
      <c r="X580" s="22">
        <f t="shared" si="1694"/>
        <v>4456</v>
      </c>
      <c r="Y580" s="22">
        <f t="shared" si="1694"/>
        <v>0</v>
      </c>
      <c r="Z580" s="22">
        <f t="shared" si="1694"/>
        <v>1413</v>
      </c>
      <c r="AA580" s="22">
        <f t="shared" si="1694"/>
        <v>0</v>
      </c>
      <c r="AB580" s="104">
        <f t="shared" si="1560"/>
        <v>31.710053859964095</v>
      </c>
      <c r="AC580" s="104"/>
    </row>
    <row r="581" spans="1:29" s="8" customFormat="1" ht="33">
      <c r="A581" s="27" t="s">
        <v>424</v>
      </c>
      <c r="B581" s="21" t="s">
        <v>62</v>
      </c>
      <c r="C581" s="21" t="s">
        <v>53</v>
      </c>
      <c r="D581" s="21" t="s">
        <v>391</v>
      </c>
      <c r="E581" s="21" t="s">
        <v>80</v>
      </c>
      <c r="F581" s="22">
        <f t="shared" si="1687"/>
        <v>2617</v>
      </c>
      <c r="G581" s="22">
        <f t="shared" si="1687"/>
        <v>0</v>
      </c>
      <c r="H581" s="67">
        <f>H582</f>
        <v>0</v>
      </c>
      <c r="I581" s="67">
        <f t="shared" si="1688"/>
        <v>0</v>
      </c>
      <c r="J581" s="67">
        <f t="shared" si="1688"/>
        <v>0</v>
      </c>
      <c r="K581" s="67">
        <f t="shared" si="1688"/>
        <v>0</v>
      </c>
      <c r="L581" s="22">
        <f t="shared" si="1688"/>
        <v>2617</v>
      </c>
      <c r="M581" s="67">
        <f t="shared" si="1688"/>
        <v>0</v>
      </c>
      <c r="N581" s="22">
        <f>N582</f>
        <v>1839</v>
      </c>
      <c r="O581" s="22">
        <f t="shared" si="1689"/>
        <v>0</v>
      </c>
      <c r="P581" s="22">
        <f t="shared" si="1690"/>
        <v>0</v>
      </c>
      <c r="Q581" s="22">
        <f t="shared" si="1691"/>
        <v>0</v>
      </c>
      <c r="R581" s="22">
        <f t="shared" si="1692"/>
        <v>4456</v>
      </c>
      <c r="S581" s="67">
        <f t="shared" si="1693"/>
        <v>0</v>
      </c>
      <c r="T581" s="22">
        <f>T582</f>
        <v>0</v>
      </c>
      <c r="U581" s="22">
        <f t="shared" si="1694"/>
        <v>0</v>
      </c>
      <c r="V581" s="22">
        <f t="shared" si="1694"/>
        <v>0</v>
      </c>
      <c r="W581" s="22">
        <f t="shared" si="1694"/>
        <v>0</v>
      </c>
      <c r="X581" s="22">
        <f t="shared" si="1694"/>
        <v>4456</v>
      </c>
      <c r="Y581" s="22">
        <f t="shared" si="1694"/>
        <v>0</v>
      </c>
      <c r="Z581" s="22">
        <f t="shared" si="1694"/>
        <v>1413</v>
      </c>
      <c r="AA581" s="22">
        <f t="shared" si="1694"/>
        <v>0</v>
      </c>
      <c r="AB581" s="104">
        <f t="shared" si="1560"/>
        <v>31.710053859964095</v>
      </c>
      <c r="AC581" s="104"/>
    </row>
    <row r="582" spans="1:29" s="8" customFormat="1" ht="38.25" customHeight="1">
      <c r="A582" s="55" t="s">
        <v>167</v>
      </c>
      <c r="B582" s="21" t="s">
        <v>62</v>
      </c>
      <c r="C582" s="21" t="s">
        <v>53</v>
      </c>
      <c r="D582" s="21" t="s">
        <v>391</v>
      </c>
      <c r="E582" s="21" t="s">
        <v>166</v>
      </c>
      <c r="F582" s="22">
        <v>2617</v>
      </c>
      <c r="G582" s="22"/>
      <c r="H582" s="67"/>
      <c r="I582" s="67"/>
      <c r="J582" s="67"/>
      <c r="K582" s="67"/>
      <c r="L582" s="22">
        <f>F582+H582+I582+J582+K582</f>
        <v>2617</v>
      </c>
      <c r="M582" s="22">
        <f>G582+K582</f>
        <v>0</v>
      </c>
      <c r="N582" s="22">
        <v>1839</v>
      </c>
      <c r="O582" s="22"/>
      <c r="P582" s="22"/>
      <c r="Q582" s="22"/>
      <c r="R582" s="22">
        <f>L582+N582+O582+P582+Q582</f>
        <v>4456</v>
      </c>
      <c r="S582" s="22">
        <f>M582+Q582</f>
        <v>0</v>
      </c>
      <c r="T582" s="22"/>
      <c r="U582" s="22"/>
      <c r="V582" s="22"/>
      <c r="W582" s="22"/>
      <c r="X582" s="22">
        <f>R582+T582+U582+V582+W582</f>
        <v>4456</v>
      </c>
      <c r="Y582" s="22">
        <f>S582+W582</f>
        <v>0</v>
      </c>
      <c r="Z582" s="22">
        <v>1413</v>
      </c>
      <c r="AA582" s="82"/>
      <c r="AB582" s="104">
        <f t="shared" si="1560"/>
        <v>31.710053859964095</v>
      </c>
      <c r="AC582" s="104"/>
    </row>
    <row r="583" spans="1:29" s="8" customFormat="1" ht="16.5" customHeight="1">
      <c r="A583" s="55"/>
      <c r="B583" s="21"/>
      <c r="C583" s="21"/>
      <c r="D583" s="21"/>
      <c r="E583" s="21"/>
      <c r="F583" s="67"/>
      <c r="G583" s="67"/>
      <c r="H583" s="67"/>
      <c r="I583" s="67"/>
      <c r="J583" s="67"/>
      <c r="K583" s="67"/>
      <c r="L583" s="67"/>
      <c r="M583" s="67"/>
      <c r="N583" s="67"/>
      <c r="O583" s="67"/>
      <c r="P583" s="67"/>
      <c r="Q583" s="67"/>
      <c r="R583" s="67"/>
      <c r="S583" s="67"/>
      <c r="T583" s="67"/>
      <c r="U583" s="67"/>
      <c r="V583" s="67"/>
      <c r="W583" s="67"/>
      <c r="X583" s="67"/>
      <c r="Y583" s="67"/>
      <c r="Z583" s="82"/>
      <c r="AA583" s="82"/>
      <c r="AB583" s="104"/>
      <c r="AC583" s="104"/>
    </row>
    <row r="584" spans="1:29" s="9" customFormat="1" ht="37.5">
      <c r="A584" s="50" t="s">
        <v>32</v>
      </c>
      <c r="B584" s="19" t="s">
        <v>62</v>
      </c>
      <c r="C584" s="19" t="s">
        <v>62</v>
      </c>
      <c r="D584" s="54"/>
      <c r="E584" s="19"/>
      <c r="F584" s="24">
        <f>F594+F603+F608+F585+F590</f>
        <v>125917</v>
      </c>
      <c r="G584" s="24">
        <f>G594+G603+G608+G585+G590</f>
        <v>0</v>
      </c>
      <c r="H584" s="37">
        <f>H590+H594+H603+H608</f>
        <v>0</v>
      </c>
      <c r="I584" s="37">
        <f t="shared" ref="I584:M584" si="1695">I590+I594+I603+I608</f>
        <v>0</v>
      </c>
      <c r="J584" s="37">
        <f t="shared" si="1695"/>
        <v>0</v>
      </c>
      <c r="K584" s="37">
        <f t="shared" si="1695"/>
        <v>0</v>
      </c>
      <c r="L584" s="20">
        <f t="shared" si="1695"/>
        <v>125917</v>
      </c>
      <c r="M584" s="37">
        <f t="shared" si="1695"/>
        <v>0</v>
      </c>
      <c r="N584" s="37">
        <f>N590+N594+N603+N608</f>
        <v>0</v>
      </c>
      <c r="O584" s="37">
        <f t="shared" ref="O584:S584" si="1696">O590+O594+O603+O608</f>
        <v>0</v>
      </c>
      <c r="P584" s="37">
        <f t="shared" si="1696"/>
        <v>0</v>
      </c>
      <c r="Q584" s="37">
        <f t="shared" si="1696"/>
        <v>0</v>
      </c>
      <c r="R584" s="20">
        <f t="shared" si="1696"/>
        <v>125917</v>
      </c>
      <c r="S584" s="37">
        <f t="shared" si="1696"/>
        <v>0</v>
      </c>
      <c r="T584" s="37">
        <f>T590+T594+T603+T608</f>
        <v>0</v>
      </c>
      <c r="U584" s="37">
        <f t="shared" ref="U584:X584" si="1697">U590+U594+U603+U608</f>
        <v>0</v>
      </c>
      <c r="V584" s="37">
        <f t="shared" si="1697"/>
        <v>0</v>
      </c>
      <c r="W584" s="37">
        <f t="shared" si="1697"/>
        <v>0</v>
      </c>
      <c r="X584" s="20">
        <f t="shared" si="1697"/>
        <v>125917</v>
      </c>
      <c r="Y584" s="20">
        <f t="shared" ref="Y584:AA584" si="1698">Y590+Y594+Y603+Y608</f>
        <v>0</v>
      </c>
      <c r="Z584" s="20">
        <f t="shared" si="1698"/>
        <v>27182</v>
      </c>
      <c r="AA584" s="20">
        <f t="shared" si="1698"/>
        <v>0</v>
      </c>
      <c r="AB584" s="105">
        <f t="shared" si="1560"/>
        <v>21.5872360364367</v>
      </c>
      <c r="AC584" s="105"/>
    </row>
    <row r="585" spans="1:29" s="9" customFormat="1" ht="50.25" hidden="1">
      <c r="A585" s="27" t="s">
        <v>672</v>
      </c>
      <c r="B585" s="21" t="s">
        <v>62</v>
      </c>
      <c r="C585" s="21" t="s">
        <v>62</v>
      </c>
      <c r="D585" s="26" t="s">
        <v>431</v>
      </c>
      <c r="E585" s="21"/>
      <c r="F585" s="22">
        <f t="shared" ref="F585:G588" si="1699">F586</f>
        <v>0</v>
      </c>
      <c r="G585" s="22">
        <f t="shared" si="1699"/>
        <v>0</v>
      </c>
      <c r="H585" s="37"/>
      <c r="I585" s="37"/>
      <c r="J585" s="37"/>
      <c r="K585" s="37"/>
      <c r="L585" s="22">
        <f t="shared" ref="L585:M588" si="1700">L586</f>
        <v>0</v>
      </c>
      <c r="M585" s="22">
        <f t="shared" si="1700"/>
        <v>0</v>
      </c>
      <c r="N585" s="37"/>
      <c r="O585" s="37"/>
      <c r="P585" s="37"/>
      <c r="Q585" s="37"/>
      <c r="R585" s="22">
        <f t="shared" ref="R585:S588" si="1701">R586</f>
        <v>0</v>
      </c>
      <c r="S585" s="22">
        <f t="shared" si="1701"/>
        <v>0</v>
      </c>
      <c r="T585" s="37"/>
      <c r="U585" s="37"/>
      <c r="V585" s="37"/>
      <c r="W585" s="37"/>
      <c r="X585" s="22">
        <f t="shared" ref="X585:AA588" si="1702">X586</f>
        <v>0</v>
      </c>
      <c r="Y585" s="22">
        <f t="shared" si="1702"/>
        <v>0</v>
      </c>
      <c r="Z585" s="20">
        <f t="shared" si="1702"/>
        <v>0</v>
      </c>
      <c r="AA585" s="20">
        <f t="shared" si="1702"/>
        <v>0</v>
      </c>
      <c r="AB585" s="105" t="e">
        <f t="shared" si="1560"/>
        <v>#DIV/0!</v>
      </c>
      <c r="AC585" s="105" t="e">
        <f t="shared" si="1564"/>
        <v>#DIV/0!</v>
      </c>
    </row>
    <row r="586" spans="1:29" s="9" customFormat="1" ht="33.75" hidden="1">
      <c r="A586" s="27" t="s">
        <v>212</v>
      </c>
      <c r="B586" s="21" t="s">
        <v>62</v>
      </c>
      <c r="C586" s="21" t="s">
        <v>62</v>
      </c>
      <c r="D586" s="26" t="s">
        <v>670</v>
      </c>
      <c r="E586" s="21"/>
      <c r="F586" s="22">
        <f t="shared" si="1699"/>
        <v>0</v>
      </c>
      <c r="G586" s="22">
        <f t="shared" si="1699"/>
        <v>0</v>
      </c>
      <c r="H586" s="37"/>
      <c r="I586" s="37"/>
      <c r="J586" s="37"/>
      <c r="K586" s="37"/>
      <c r="L586" s="22">
        <f t="shared" si="1700"/>
        <v>0</v>
      </c>
      <c r="M586" s="22">
        <f t="shared" si="1700"/>
        <v>0</v>
      </c>
      <c r="N586" s="37"/>
      <c r="O586" s="37"/>
      <c r="P586" s="37"/>
      <c r="Q586" s="37"/>
      <c r="R586" s="22">
        <f t="shared" si="1701"/>
        <v>0</v>
      </c>
      <c r="S586" s="22">
        <f t="shared" si="1701"/>
        <v>0</v>
      </c>
      <c r="T586" s="37"/>
      <c r="U586" s="37"/>
      <c r="V586" s="37"/>
      <c r="W586" s="37"/>
      <c r="X586" s="22">
        <f t="shared" si="1702"/>
        <v>0</v>
      </c>
      <c r="Y586" s="22">
        <f t="shared" si="1702"/>
        <v>0</v>
      </c>
      <c r="Z586" s="20">
        <f t="shared" si="1702"/>
        <v>0</v>
      </c>
      <c r="AA586" s="20">
        <f t="shared" si="1702"/>
        <v>0</v>
      </c>
      <c r="AB586" s="105" t="e">
        <f t="shared" si="1560"/>
        <v>#DIV/0!</v>
      </c>
      <c r="AC586" s="105" t="e">
        <f t="shared" si="1564"/>
        <v>#DIV/0!</v>
      </c>
    </row>
    <row r="587" spans="1:29" s="9" customFormat="1" ht="50.25" hidden="1">
      <c r="A587" s="27" t="s">
        <v>226</v>
      </c>
      <c r="B587" s="21" t="s">
        <v>62</v>
      </c>
      <c r="C587" s="21" t="s">
        <v>62</v>
      </c>
      <c r="D587" s="26" t="s">
        <v>671</v>
      </c>
      <c r="E587" s="21"/>
      <c r="F587" s="22">
        <f t="shared" si="1699"/>
        <v>0</v>
      </c>
      <c r="G587" s="22">
        <f t="shared" si="1699"/>
        <v>0</v>
      </c>
      <c r="H587" s="37"/>
      <c r="I587" s="37"/>
      <c r="J587" s="37"/>
      <c r="K587" s="37"/>
      <c r="L587" s="22">
        <f t="shared" si="1700"/>
        <v>0</v>
      </c>
      <c r="M587" s="22">
        <f t="shared" si="1700"/>
        <v>0</v>
      </c>
      <c r="N587" s="37"/>
      <c r="O587" s="37"/>
      <c r="P587" s="37"/>
      <c r="Q587" s="37"/>
      <c r="R587" s="22">
        <f t="shared" si="1701"/>
        <v>0</v>
      </c>
      <c r="S587" s="22">
        <f t="shared" si="1701"/>
        <v>0</v>
      </c>
      <c r="T587" s="37"/>
      <c r="U587" s="37"/>
      <c r="V587" s="37"/>
      <c r="W587" s="37"/>
      <c r="X587" s="22">
        <f t="shared" si="1702"/>
        <v>0</v>
      </c>
      <c r="Y587" s="22">
        <f t="shared" si="1702"/>
        <v>0</v>
      </c>
      <c r="Z587" s="20">
        <f t="shared" si="1702"/>
        <v>0</v>
      </c>
      <c r="AA587" s="20">
        <f t="shared" si="1702"/>
        <v>0</v>
      </c>
      <c r="AB587" s="105" t="e">
        <f t="shared" si="1560"/>
        <v>#DIV/0!</v>
      </c>
      <c r="AC587" s="105" t="e">
        <f t="shared" si="1564"/>
        <v>#DIV/0!</v>
      </c>
    </row>
    <row r="588" spans="1:29" s="9" customFormat="1" ht="50.25" hidden="1">
      <c r="A588" s="48" t="s">
        <v>83</v>
      </c>
      <c r="B588" s="21" t="s">
        <v>62</v>
      </c>
      <c r="C588" s="21" t="s">
        <v>62</v>
      </c>
      <c r="D588" s="26" t="s">
        <v>671</v>
      </c>
      <c r="E588" s="21" t="s">
        <v>84</v>
      </c>
      <c r="F588" s="22">
        <f t="shared" si="1699"/>
        <v>0</v>
      </c>
      <c r="G588" s="22">
        <f t="shared" si="1699"/>
        <v>0</v>
      </c>
      <c r="H588" s="37"/>
      <c r="I588" s="37"/>
      <c r="J588" s="37"/>
      <c r="K588" s="37"/>
      <c r="L588" s="22">
        <f t="shared" si="1700"/>
        <v>0</v>
      </c>
      <c r="M588" s="22">
        <f t="shared" si="1700"/>
        <v>0</v>
      </c>
      <c r="N588" s="37"/>
      <c r="O588" s="37"/>
      <c r="P588" s="37"/>
      <c r="Q588" s="37"/>
      <c r="R588" s="22">
        <f t="shared" si="1701"/>
        <v>0</v>
      </c>
      <c r="S588" s="22">
        <f t="shared" si="1701"/>
        <v>0</v>
      </c>
      <c r="T588" s="37"/>
      <c r="U588" s="37"/>
      <c r="V588" s="37"/>
      <c r="W588" s="37"/>
      <c r="X588" s="22">
        <f t="shared" si="1702"/>
        <v>0</v>
      </c>
      <c r="Y588" s="22">
        <f t="shared" si="1702"/>
        <v>0</v>
      </c>
      <c r="Z588" s="20">
        <f t="shared" si="1702"/>
        <v>0</v>
      </c>
      <c r="AA588" s="20">
        <f t="shared" si="1702"/>
        <v>0</v>
      </c>
      <c r="AB588" s="105" t="e">
        <f t="shared" si="1560"/>
        <v>#DIV/0!</v>
      </c>
      <c r="AC588" s="105" t="e">
        <f t="shared" si="1564"/>
        <v>#DIV/0!</v>
      </c>
    </row>
    <row r="589" spans="1:29" s="9" customFormat="1" ht="18.75" hidden="1">
      <c r="A589" s="27" t="s">
        <v>175</v>
      </c>
      <c r="B589" s="21" t="s">
        <v>62</v>
      </c>
      <c r="C589" s="21" t="s">
        <v>62</v>
      </c>
      <c r="D589" s="26" t="s">
        <v>671</v>
      </c>
      <c r="E589" s="21" t="s">
        <v>174</v>
      </c>
      <c r="F589" s="22">
        <f>100-100</f>
        <v>0</v>
      </c>
      <c r="G589" s="22"/>
      <c r="H589" s="37"/>
      <c r="I589" s="37"/>
      <c r="J589" s="37"/>
      <c r="K589" s="37"/>
      <c r="L589" s="22">
        <f>100-100</f>
        <v>0</v>
      </c>
      <c r="M589" s="22"/>
      <c r="N589" s="37"/>
      <c r="O589" s="37"/>
      <c r="P589" s="37"/>
      <c r="Q589" s="37"/>
      <c r="R589" s="22">
        <f>100-100</f>
        <v>0</v>
      </c>
      <c r="S589" s="22"/>
      <c r="T589" s="37"/>
      <c r="U589" s="37"/>
      <c r="V589" s="37"/>
      <c r="W589" s="37"/>
      <c r="X589" s="22">
        <f>100-100</f>
        <v>0</v>
      </c>
      <c r="Y589" s="22">
        <f t="shared" ref="Y589:AA589" si="1703">100-100</f>
        <v>0</v>
      </c>
      <c r="Z589" s="20">
        <f t="shared" si="1703"/>
        <v>0</v>
      </c>
      <c r="AA589" s="20">
        <f t="shared" si="1703"/>
        <v>0</v>
      </c>
      <c r="AB589" s="105" t="e">
        <f t="shared" si="1560"/>
        <v>#DIV/0!</v>
      </c>
      <c r="AC589" s="105" t="e">
        <f t="shared" si="1564"/>
        <v>#DIV/0!</v>
      </c>
    </row>
    <row r="590" spans="1:29" s="9" customFormat="1" ht="99.75">
      <c r="A590" s="27" t="s">
        <v>202</v>
      </c>
      <c r="B590" s="21" t="s">
        <v>62</v>
      </c>
      <c r="C590" s="21" t="s">
        <v>62</v>
      </c>
      <c r="D590" s="26" t="s">
        <v>286</v>
      </c>
      <c r="E590" s="21"/>
      <c r="F590" s="22">
        <f t="shared" ref="F590:G592" si="1704">F591</f>
        <v>1785</v>
      </c>
      <c r="G590" s="22">
        <f t="shared" si="1704"/>
        <v>0</v>
      </c>
      <c r="H590" s="37">
        <f>H591</f>
        <v>0</v>
      </c>
      <c r="I590" s="37">
        <f t="shared" ref="I590:M592" si="1705">I591</f>
        <v>0</v>
      </c>
      <c r="J590" s="37">
        <f t="shared" si="1705"/>
        <v>0</v>
      </c>
      <c r="K590" s="37">
        <f t="shared" si="1705"/>
        <v>0</v>
      </c>
      <c r="L590" s="22">
        <f t="shared" si="1705"/>
        <v>1785</v>
      </c>
      <c r="M590" s="37">
        <f t="shared" si="1705"/>
        <v>0</v>
      </c>
      <c r="N590" s="37">
        <f>N591</f>
        <v>0</v>
      </c>
      <c r="O590" s="37">
        <f t="shared" ref="O590:O592" si="1706">O591</f>
        <v>0</v>
      </c>
      <c r="P590" s="37">
        <f t="shared" ref="P590:P592" si="1707">P591</f>
        <v>0</v>
      </c>
      <c r="Q590" s="37">
        <f t="shared" ref="Q590:Q592" si="1708">Q591</f>
        <v>0</v>
      </c>
      <c r="R590" s="22">
        <f t="shared" ref="R590:R592" si="1709">R591</f>
        <v>1785</v>
      </c>
      <c r="S590" s="37">
        <f t="shared" ref="S590:S592" si="1710">S591</f>
        <v>0</v>
      </c>
      <c r="T590" s="37">
        <f>T591</f>
        <v>0</v>
      </c>
      <c r="U590" s="37">
        <f t="shared" ref="U590:AA592" si="1711">U591</f>
        <v>0</v>
      </c>
      <c r="V590" s="37">
        <f t="shared" si="1711"/>
        <v>0</v>
      </c>
      <c r="W590" s="37">
        <f t="shared" si="1711"/>
        <v>0</v>
      </c>
      <c r="X590" s="22">
        <f t="shared" si="1711"/>
        <v>1785</v>
      </c>
      <c r="Y590" s="22">
        <f t="shared" si="1711"/>
        <v>0</v>
      </c>
      <c r="Z590" s="20">
        <f t="shared" si="1711"/>
        <v>0</v>
      </c>
      <c r="AA590" s="20">
        <f t="shared" si="1711"/>
        <v>0</v>
      </c>
      <c r="AB590" s="104">
        <f t="shared" si="1560"/>
        <v>0</v>
      </c>
      <c r="AC590" s="104"/>
    </row>
    <row r="591" spans="1:29" s="9" customFormat="1" ht="33">
      <c r="A591" s="27" t="s">
        <v>212</v>
      </c>
      <c r="B591" s="21" t="s">
        <v>62</v>
      </c>
      <c r="C591" s="21" t="s">
        <v>62</v>
      </c>
      <c r="D591" s="26" t="s">
        <v>298</v>
      </c>
      <c r="E591" s="21"/>
      <c r="F591" s="22">
        <f t="shared" si="1704"/>
        <v>1785</v>
      </c>
      <c r="G591" s="22">
        <f t="shared" si="1704"/>
        <v>0</v>
      </c>
      <c r="H591" s="37">
        <f>H592</f>
        <v>0</v>
      </c>
      <c r="I591" s="37">
        <f t="shared" si="1705"/>
        <v>0</v>
      </c>
      <c r="J591" s="37">
        <f t="shared" si="1705"/>
        <v>0</v>
      </c>
      <c r="K591" s="37">
        <f t="shared" si="1705"/>
        <v>0</v>
      </c>
      <c r="L591" s="22">
        <f t="shared" si="1705"/>
        <v>1785</v>
      </c>
      <c r="M591" s="37">
        <f t="shared" si="1705"/>
        <v>0</v>
      </c>
      <c r="N591" s="37">
        <f>N592</f>
        <v>0</v>
      </c>
      <c r="O591" s="37">
        <f t="shared" si="1706"/>
        <v>0</v>
      </c>
      <c r="P591" s="37">
        <f t="shared" si="1707"/>
        <v>0</v>
      </c>
      <c r="Q591" s="37">
        <f t="shared" si="1708"/>
        <v>0</v>
      </c>
      <c r="R591" s="22">
        <f t="shared" si="1709"/>
        <v>1785</v>
      </c>
      <c r="S591" s="37">
        <f t="shared" si="1710"/>
        <v>0</v>
      </c>
      <c r="T591" s="37">
        <f>T592</f>
        <v>0</v>
      </c>
      <c r="U591" s="37">
        <f t="shared" si="1711"/>
        <v>0</v>
      </c>
      <c r="V591" s="37">
        <f t="shared" si="1711"/>
        <v>0</v>
      </c>
      <c r="W591" s="37">
        <f t="shared" si="1711"/>
        <v>0</v>
      </c>
      <c r="X591" s="22">
        <f t="shared" si="1711"/>
        <v>1785</v>
      </c>
      <c r="Y591" s="22">
        <f t="shared" si="1711"/>
        <v>0</v>
      </c>
      <c r="Z591" s="22">
        <f t="shared" si="1711"/>
        <v>0</v>
      </c>
      <c r="AA591" s="22">
        <f t="shared" si="1711"/>
        <v>0</v>
      </c>
      <c r="AB591" s="104">
        <f t="shared" si="1560"/>
        <v>0</v>
      </c>
      <c r="AC591" s="104"/>
    </row>
    <row r="592" spans="1:29" s="9" customFormat="1" ht="49.5">
      <c r="A592" s="48" t="s">
        <v>83</v>
      </c>
      <c r="B592" s="21" t="s">
        <v>62</v>
      </c>
      <c r="C592" s="21" t="s">
        <v>62</v>
      </c>
      <c r="D592" s="26" t="s">
        <v>675</v>
      </c>
      <c r="E592" s="21" t="s">
        <v>84</v>
      </c>
      <c r="F592" s="22">
        <f t="shared" si="1704"/>
        <v>1785</v>
      </c>
      <c r="G592" s="22">
        <f t="shared" si="1704"/>
        <v>0</v>
      </c>
      <c r="H592" s="37">
        <f>H593</f>
        <v>0</v>
      </c>
      <c r="I592" s="37">
        <f t="shared" si="1705"/>
        <v>0</v>
      </c>
      <c r="J592" s="37">
        <f t="shared" si="1705"/>
        <v>0</v>
      </c>
      <c r="K592" s="37">
        <f t="shared" si="1705"/>
        <v>0</v>
      </c>
      <c r="L592" s="22">
        <f t="shared" si="1705"/>
        <v>1785</v>
      </c>
      <c r="M592" s="37">
        <f t="shared" si="1705"/>
        <v>0</v>
      </c>
      <c r="N592" s="37">
        <f>N593</f>
        <v>0</v>
      </c>
      <c r="O592" s="37">
        <f t="shared" si="1706"/>
        <v>0</v>
      </c>
      <c r="P592" s="37">
        <f t="shared" si="1707"/>
        <v>0</v>
      </c>
      <c r="Q592" s="37">
        <f t="shared" si="1708"/>
        <v>0</v>
      </c>
      <c r="R592" s="22">
        <f t="shared" si="1709"/>
        <v>1785</v>
      </c>
      <c r="S592" s="37">
        <f t="shared" si="1710"/>
        <v>0</v>
      </c>
      <c r="T592" s="37">
        <f>T593</f>
        <v>0</v>
      </c>
      <c r="U592" s="37">
        <f t="shared" si="1711"/>
        <v>0</v>
      </c>
      <c r="V592" s="37">
        <f t="shared" si="1711"/>
        <v>0</v>
      </c>
      <c r="W592" s="37">
        <f t="shared" si="1711"/>
        <v>0</v>
      </c>
      <c r="X592" s="22">
        <f t="shared" si="1711"/>
        <v>1785</v>
      </c>
      <c r="Y592" s="22">
        <f t="shared" si="1711"/>
        <v>0</v>
      </c>
      <c r="Z592" s="22">
        <f t="shared" si="1711"/>
        <v>0</v>
      </c>
      <c r="AA592" s="22">
        <f t="shared" si="1711"/>
        <v>0</v>
      </c>
      <c r="AB592" s="104">
        <f t="shared" ref="AB592:AB655" si="1712">Z592/X592*100</f>
        <v>0</v>
      </c>
      <c r="AC592" s="104"/>
    </row>
    <row r="593" spans="1:29" s="9" customFormat="1" ht="16.5">
      <c r="A593" s="27" t="s">
        <v>175</v>
      </c>
      <c r="B593" s="21" t="s">
        <v>62</v>
      </c>
      <c r="C593" s="21" t="s">
        <v>62</v>
      </c>
      <c r="D593" s="26" t="s">
        <v>675</v>
      </c>
      <c r="E593" s="21" t="s">
        <v>174</v>
      </c>
      <c r="F593" s="22">
        <v>1785</v>
      </c>
      <c r="G593" s="22"/>
      <c r="H593" s="37"/>
      <c r="I593" s="37"/>
      <c r="J593" s="37"/>
      <c r="K593" s="37"/>
      <c r="L593" s="22">
        <f>F593+H593+I593+J593+K593</f>
        <v>1785</v>
      </c>
      <c r="M593" s="22">
        <f>G593+K593</f>
        <v>0</v>
      </c>
      <c r="N593" s="37"/>
      <c r="O593" s="37"/>
      <c r="P593" s="37"/>
      <c r="Q593" s="37"/>
      <c r="R593" s="22">
        <f>L593+N593+O593+P593+Q593</f>
        <v>1785</v>
      </c>
      <c r="S593" s="22">
        <f>M593+Q593</f>
        <v>0</v>
      </c>
      <c r="T593" s="37"/>
      <c r="U593" s="37"/>
      <c r="V593" s="37"/>
      <c r="W593" s="37"/>
      <c r="X593" s="22">
        <f>R593+T593+U593+V593+W593</f>
        <v>1785</v>
      </c>
      <c r="Y593" s="22">
        <f>S593+W593</f>
        <v>0</v>
      </c>
      <c r="Z593" s="22"/>
      <c r="AA593" s="22"/>
      <c r="AB593" s="104">
        <f t="shared" si="1712"/>
        <v>0</v>
      </c>
      <c r="AC593" s="104"/>
    </row>
    <row r="594" spans="1:29" s="9" customFormat="1" ht="33">
      <c r="A594" s="27" t="s">
        <v>430</v>
      </c>
      <c r="B594" s="21" t="s">
        <v>62</v>
      </c>
      <c r="C594" s="21" t="s">
        <v>62</v>
      </c>
      <c r="D594" s="26" t="s">
        <v>384</v>
      </c>
      <c r="E594" s="21"/>
      <c r="F594" s="34">
        <f t="shared" ref="F594:G594" si="1713">F595+F599</f>
        <v>122886</v>
      </c>
      <c r="G594" s="34">
        <f t="shared" si="1713"/>
        <v>0</v>
      </c>
      <c r="H594" s="37">
        <f>H595+H599</f>
        <v>0</v>
      </c>
      <c r="I594" s="37">
        <f t="shared" ref="I594:M594" si="1714">I595+I599</f>
        <v>0</v>
      </c>
      <c r="J594" s="37">
        <f t="shared" si="1714"/>
        <v>0</v>
      </c>
      <c r="K594" s="37">
        <f t="shared" si="1714"/>
        <v>0</v>
      </c>
      <c r="L594" s="22">
        <f t="shared" si="1714"/>
        <v>122886</v>
      </c>
      <c r="M594" s="37">
        <f t="shared" si="1714"/>
        <v>0</v>
      </c>
      <c r="N594" s="37">
        <f>N595+N599</f>
        <v>0</v>
      </c>
      <c r="O594" s="37">
        <f t="shared" ref="O594" si="1715">O595+O599</f>
        <v>0</v>
      </c>
      <c r="P594" s="37">
        <f t="shared" ref="P594" si="1716">P595+P599</f>
        <v>0</v>
      </c>
      <c r="Q594" s="37">
        <f t="shared" ref="Q594" si="1717">Q595+Q599</f>
        <v>0</v>
      </c>
      <c r="R594" s="22">
        <f t="shared" ref="R594" si="1718">R595+R599</f>
        <v>122886</v>
      </c>
      <c r="S594" s="37">
        <f t="shared" ref="S594" si="1719">S595+S599</f>
        <v>0</v>
      </c>
      <c r="T594" s="37">
        <f>T595+T599</f>
        <v>0</v>
      </c>
      <c r="U594" s="37">
        <f t="shared" ref="U594:X594" si="1720">U595+U599</f>
        <v>0</v>
      </c>
      <c r="V594" s="37">
        <f t="shared" si="1720"/>
        <v>0</v>
      </c>
      <c r="W594" s="37">
        <f t="shared" si="1720"/>
        <v>0</v>
      </c>
      <c r="X594" s="22">
        <f t="shared" si="1720"/>
        <v>122886</v>
      </c>
      <c r="Y594" s="22">
        <f t="shared" ref="Y594:AA594" si="1721">Y595+Y599</f>
        <v>0</v>
      </c>
      <c r="Z594" s="22">
        <f t="shared" si="1721"/>
        <v>27182</v>
      </c>
      <c r="AA594" s="22">
        <f t="shared" si="1721"/>
        <v>0</v>
      </c>
      <c r="AB594" s="104">
        <f t="shared" si="1712"/>
        <v>22.119688166267924</v>
      </c>
      <c r="AC594" s="104"/>
    </row>
    <row r="595" spans="1:29" s="9" customFormat="1" ht="33">
      <c r="A595" s="48" t="s">
        <v>212</v>
      </c>
      <c r="B595" s="21" t="s">
        <v>62</v>
      </c>
      <c r="C595" s="21" t="s">
        <v>62</v>
      </c>
      <c r="D595" s="26" t="s">
        <v>392</v>
      </c>
      <c r="E595" s="21"/>
      <c r="F595" s="34">
        <f t="shared" ref="F595:G597" si="1722">F596</f>
        <v>122865</v>
      </c>
      <c r="G595" s="34">
        <f t="shared" si="1722"/>
        <v>0</v>
      </c>
      <c r="H595" s="37">
        <f>H596</f>
        <v>0</v>
      </c>
      <c r="I595" s="37">
        <f t="shared" ref="I595:M597" si="1723">I596</f>
        <v>0</v>
      </c>
      <c r="J595" s="37">
        <f t="shared" si="1723"/>
        <v>0</v>
      </c>
      <c r="K595" s="37">
        <f t="shared" si="1723"/>
        <v>0</v>
      </c>
      <c r="L595" s="22">
        <f t="shared" si="1723"/>
        <v>122865</v>
      </c>
      <c r="M595" s="37">
        <f t="shared" si="1723"/>
        <v>0</v>
      </c>
      <c r="N595" s="37">
        <f>N596</f>
        <v>0</v>
      </c>
      <c r="O595" s="37">
        <f t="shared" ref="O595:O597" si="1724">O596</f>
        <v>0</v>
      </c>
      <c r="P595" s="37">
        <f t="shared" ref="P595:P597" si="1725">P596</f>
        <v>0</v>
      </c>
      <c r="Q595" s="37">
        <f t="shared" ref="Q595:Q597" si="1726">Q596</f>
        <v>0</v>
      </c>
      <c r="R595" s="22">
        <f t="shared" ref="R595:R597" si="1727">R596</f>
        <v>122865</v>
      </c>
      <c r="S595" s="37">
        <f t="shared" ref="S595:S597" si="1728">S596</f>
        <v>0</v>
      </c>
      <c r="T595" s="37">
        <f>T596</f>
        <v>0</v>
      </c>
      <c r="U595" s="37">
        <f t="shared" ref="U595:AA597" si="1729">U596</f>
        <v>0</v>
      </c>
      <c r="V595" s="37">
        <f t="shared" si="1729"/>
        <v>0</v>
      </c>
      <c r="W595" s="37">
        <f t="shared" si="1729"/>
        <v>0</v>
      </c>
      <c r="X595" s="22">
        <f t="shared" si="1729"/>
        <v>122865</v>
      </c>
      <c r="Y595" s="22">
        <f t="shared" si="1729"/>
        <v>0</v>
      </c>
      <c r="Z595" s="22">
        <f t="shared" si="1729"/>
        <v>27177</v>
      </c>
      <c r="AA595" s="22">
        <f t="shared" si="1729"/>
        <v>0</v>
      </c>
      <c r="AB595" s="104">
        <f t="shared" si="1712"/>
        <v>22.119399340739836</v>
      </c>
      <c r="AC595" s="104"/>
    </row>
    <row r="596" spans="1:29" s="9" customFormat="1" ht="49.5">
      <c r="A596" s="48" t="s">
        <v>124</v>
      </c>
      <c r="B596" s="21" t="s">
        <v>62</v>
      </c>
      <c r="C596" s="21" t="s">
        <v>62</v>
      </c>
      <c r="D596" s="26" t="s">
        <v>393</v>
      </c>
      <c r="E596" s="21"/>
      <c r="F596" s="34">
        <f t="shared" si="1722"/>
        <v>122865</v>
      </c>
      <c r="G596" s="34">
        <f t="shared" si="1722"/>
        <v>0</v>
      </c>
      <c r="H596" s="37">
        <f>H597</f>
        <v>0</v>
      </c>
      <c r="I596" s="37">
        <f t="shared" si="1723"/>
        <v>0</v>
      </c>
      <c r="J596" s="37">
        <f t="shared" si="1723"/>
        <v>0</v>
      </c>
      <c r="K596" s="37">
        <f t="shared" si="1723"/>
        <v>0</v>
      </c>
      <c r="L596" s="22">
        <f t="shared" si="1723"/>
        <v>122865</v>
      </c>
      <c r="M596" s="37">
        <f t="shared" si="1723"/>
        <v>0</v>
      </c>
      <c r="N596" s="37">
        <f>N597</f>
        <v>0</v>
      </c>
      <c r="O596" s="37">
        <f t="shared" si="1724"/>
        <v>0</v>
      </c>
      <c r="P596" s="37">
        <f t="shared" si="1725"/>
        <v>0</v>
      </c>
      <c r="Q596" s="37">
        <f t="shared" si="1726"/>
        <v>0</v>
      </c>
      <c r="R596" s="22">
        <f t="shared" si="1727"/>
        <v>122865</v>
      </c>
      <c r="S596" s="37">
        <f t="shared" si="1728"/>
        <v>0</v>
      </c>
      <c r="T596" s="37">
        <f>T597</f>
        <v>0</v>
      </c>
      <c r="U596" s="37">
        <f t="shared" si="1729"/>
        <v>0</v>
      </c>
      <c r="V596" s="37">
        <f t="shared" si="1729"/>
        <v>0</v>
      </c>
      <c r="W596" s="37">
        <f t="shared" si="1729"/>
        <v>0</v>
      </c>
      <c r="X596" s="22">
        <f t="shared" si="1729"/>
        <v>122865</v>
      </c>
      <c r="Y596" s="22">
        <f t="shared" si="1729"/>
        <v>0</v>
      </c>
      <c r="Z596" s="22">
        <f t="shared" si="1729"/>
        <v>27177</v>
      </c>
      <c r="AA596" s="22">
        <f t="shared" si="1729"/>
        <v>0</v>
      </c>
      <c r="AB596" s="104">
        <f t="shared" si="1712"/>
        <v>22.119399340739836</v>
      </c>
      <c r="AC596" s="104"/>
    </row>
    <row r="597" spans="1:29" s="9" customFormat="1" ht="37.5" customHeight="1">
      <c r="A597" s="48" t="s">
        <v>83</v>
      </c>
      <c r="B597" s="21" t="s">
        <v>62</v>
      </c>
      <c r="C597" s="21" t="s">
        <v>62</v>
      </c>
      <c r="D597" s="26" t="s">
        <v>393</v>
      </c>
      <c r="E597" s="21" t="s">
        <v>84</v>
      </c>
      <c r="F597" s="34">
        <f t="shared" si="1722"/>
        <v>122865</v>
      </c>
      <c r="G597" s="34">
        <f t="shared" si="1722"/>
        <v>0</v>
      </c>
      <c r="H597" s="37">
        <f>H598</f>
        <v>0</v>
      </c>
      <c r="I597" s="37">
        <f t="shared" si="1723"/>
        <v>0</v>
      </c>
      <c r="J597" s="37">
        <f t="shared" si="1723"/>
        <v>0</v>
      </c>
      <c r="K597" s="37">
        <f t="shared" si="1723"/>
        <v>0</v>
      </c>
      <c r="L597" s="22">
        <f t="shared" si="1723"/>
        <v>122865</v>
      </c>
      <c r="M597" s="37">
        <f t="shared" si="1723"/>
        <v>0</v>
      </c>
      <c r="N597" s="37">
        <f>N598</f>
        <v>0</v>
      </c>
      <c r="O597" s="37">
        <f t="shared" si="1724"/>
        <v>0</v>
      </c>
      <c r="P597" s="37">
        <f t="shared" si="1725"/>
        <v>0</v>
      </c>
      <c r="Q597" s="37">
        <f t="shared" si="1726"/>
        <v>0</v>
      </c>
      <c r="R597" s="22">
        <f t="shared" si="1727"/>
        <v>122865</v>
      </c>
      <c r="S597" s="37">
        <f t="shared" si="1728"/>
        <v>0</v>
      </c>
      <c r="T597" s="37">
        <f>T598</f>
        <v>0</v>
      </c>
      <c r="U597" s="37">
        <f t="shared" si="1729"/>
        <v>0</v>
      </c>
      <c r="V597" s="37">
        <f t="shared" si="1729"/>
        <v>0</v>
      </c>
      <c r="W597" s="37">
        <f t="shared" si="1729"/>
        <v>0</v>
      </c>
      <c r="X597" s="22">
        <f t="shared" si="1729"/>
        <v>122865</v>
      </c>
      <c r="Y597" s="22">
        <f t="shared" si="1729"/>
        <v>0</v>
      </c>
      <c r="Z597" s="22">
        <f t="shared" si="1729"/>
        <v>27177</v>
      </c>
      <c r="AA597" s="22">
        <f t="shared" si="1729"/>
        <v>0</v>
      </c>
      <c r="AB597" s="104">
        <f t="shared" si="1712"/>
        <v>22.119399340739836</v>
      </c>
      <c r="AC597" s="104"/>
    </row>
    <row r="598" spans="1:29" s="9" customFormat="1" ht="16.5">
      <c r="A598" s="27" t="s">
        <v>175</v>
      </c>
      <c r="B598" s="21" t="s">
        <v>62</v>
      </c>
      <c r="C598" s="21" t="s">
        <v>62</v>
      </c>
      <c r="D598" s="26" t="s">
        <v>393</v>
      </c>
      <c r="E598" s="21" t="s">
        <v>174</v>
      </c>
      <c r="F598" s="22">
        <f>113097+9768</f>
        <v>122865</v>
      </c>
      <c r="G598" s="22"/>
      <c r="H598" s="37"/>
      <c r="I598" s="37"/>
      <c r="J598" s="37"/>
      <c r="K598" s="37"/>
      <c r="L598" s="22">
        <f>F598+H598+I598+J598+K598</f>
        <v>122865</v>
      </c>
      <c r="M598" s="22">
        <f>G598+K598</f>
        <v>0</v>
      </c>
      <c r="N598" s="37"/>
      <c r="O598" s="37"/>
      <c r="P598" s="37"/>
      <c r="Q598" s="37"/>
      <c r="R598" s="22">
        <f>L598+N598+O598+P598+Q598</f>
        <v>122865</v>
      </c>
      <c r="S598" s="22">
        <f>M598+Q598</f>
        <v>0</v>
      </c>
      <c r="T598" s="37"/>
      <c r="U598" s="37"/>
      <c r="V598" s="37"/>
      <c r="W598" s="37"/>
      <c r="X598" s="22">
        <f>R598+T598+U598+V598+W598</f>
        <v>122865</v>
      </c>
      <c r="Y598" s="22">
        <f>S598+W598</f>
        <v>0</v>
      </c>
      <c r="Z598" s="22">
        <v>27177</v>
      </c>
      <c r="AA598" s="22"/>
      <c r="AB598" s="104">
        <f t="shared" si="1712"/>
        <v>22.119399340739836</v>
      </c>
      <c r="AC598" s="104"/>
    </row>
    <row r="599" spans="1:29" s="9" customFormat="1" ht="24" customHeight="1">
      <c r="A599" s="66" t="s">
        <v>78</v>
      </c>
      <c r="B599" s="21" t="s">
        <v>62</v>
      </c>
      <c r="C599" s="21" t="s">
        <v>62</v>
      </c>
      <c r="D599" s="26" t="s">
        <v>385</v>
      </c>
      <c r="E599" s="21"/>
      <c r="F599" s="34">
        <f t="shared" ref="F599:G601" si="1730">F600</f>
        <v>21</v>
      </c>
      <c r="G599" s="34">
        <f t="shared" si="1730"/>
        <v>0</v>
      </c>
      <c r="H599" s="37">
        <f>H600</f>
        <v>0</v>
      </c>
      <c r="I599" s="37">
        <f t="shared" ref="I599:M601" si="1731">I600</f>
        <v>0</v>
      </c>
      <c r="J599" s="37">
        <f t="shared" si="1731"/>
        <v>0</v>
      </c>
      <c r="K599" s="37">
        <f t="shared" si="1731"/>
        <v>0</v>
      </c>
      <c r="L599" s="22">
        <f t="shared" si="1731"/>
        <v>21</v>
      </c>
      <c r="M599" s="37">
        <f t="shared" si="1731"/>
        <v>0</v>
      </c>
      <c r="N599" s="37">
        <f>N600</f>
        <v>0</v>
      </c>
      <c r="O599" s="37">
        <f t="shared" ref="O599:O601" si="1732">O600</f>
        <v>0</v>
      </c>
      <c r="P599" s="37">
        <f t="shared" ref="P599:P601" si="1733">P600</f>
        <v>0</v>
      </c>
      <c r="Q599" s="37">
        <f t="shared" ref="Q599:Q601" si="1734">Q600</f>
        <v>0</v>
      </c>
      <c r="R599" s="22">
        <f t="shared" ref="R599:R601" si="1735">R600</f>
        <v>21</v>
      </c>
      <c r="S599" s="37">
        <f t="shared" ref="S599:S601" si="1736">S600</f>
        <v>0</v>
      </c>
      <c r="T599" s="37">
        <f>T600</f>
        <v>0</v>
      </c>
      <c r="U599" s="37">
        <f t="shared" ref="U599:AA601" si="1737">U600</f>
        <v>0</v>
      </c>
      <c r="V599" s="37">
        <f t="shared" si="1737"/>
        <v>0</v>
      </c>
      <c r="W599" s="37">
        <f t="shared" si="1737"/>
        <v>0</v>
      </c>
      <c r="X599" s="22">
        <f t="shared" si="1737"/>
        <v>21</v>
      </c>
      <c r="Y599" s="22">
        <f t="shared" si="1737"/>
        <v>0</v>
      </c>
      <c r="Z599" s="22">
        <f t="shared" si="1737"/>
        <v>5</v>
      </c>
      <c r="AA599" s="22">
        <f t="shared" si="1737"/>
        <v>0</v>
      </c>
      <c r="AB599" s="104">
        <f t="shared" si="1712"/>
        <v>23.809523809523807</v>
      </c>
      <c r="AC599" s="104"/>
    </row>
    <row r="600" spans="1:29" s="9" customFormat="1" ht="49.5">
      <c r="A600" s="48" t="s">
        <v>198</v>
      </c>
      <c r="B600" s="21" t="s">
        <v>62</v>
      </c>
      <c r="C600" s="21" t="s">
        <v>62</v>
      </c>
      <c r="D600" s="26" t="s">
        <v>394</v>
      </c>
      <c r="E600" s="21"/>
      <c r="F600" s="34">
        <f t="shared" si="1730"/>
        <v>21</v>
      </c>
      <c r="G600" s="34">
        <f t="shared" si="1730"/>
        <v>0</v>
      </c>
      <c r="H600" s="37">
        <f>H601</f>
        <v>0</v>
      </c>
      <c r="I600" s="37">
        <f t="shared" si="1731"/>
        <v>0</v>
      </c>
      <c r="J600" s="37">
        <f t="shared" si="1731"/>
        <v>0</v>
      </c>
      <c r="K600" s="37">
        <f t="shared" si="1731"/>
        <v>0</v>
      </c>
      <c r="L600" s="22">
        <f t="shared" si="1731"/>
        <v>21</v>
      </c>
      <c r="M600" s="37">
        <f t="shared" si="1731"/>
        <v>0</v>
      </c>
      <c r="N600" s="37">
        <f>N601</f>
        <v>0</v>
      </c>
      <c r="O600" s="37">
        <f t="shared" si="1732"/>
        <v>0</v>
      </c>
      <c r="P600" s="37">
        <f t="shared" si="1733"/>
        <v>0</v>
      </c>
      <c r="Q600" s="37">
        <f t="shared" si="1734"/>
        <v>0</v>
      </c>
      <c r="R600" s="22">
        <f t="shared" si="1735"/>
        <v>21</v>
      </c>
      <c r="S600" s="37">
        <f t="shared" si="1736"/>
        <v>0</v>
      </c>
      <c r="T600" s="37">
        <f>T601</f>
        <v>0</v>
      </c>
      <c r="U600" s="37">
        <f t="shared" si="1737"/>
        <v>0</v>
      </c>
      <c r="V600" s="37">
        <f t="shared" si="1737"/>
        <v>0</v>
      </c>
      <c r="W600" s="37">
        <f t="shared" si="1737"/>
        <v>0</v>
      </c>
      <c r="X600" s="22">
        <f t="shared" si="1737"/>
        <v>21</v>
      </c>
      <c r="Y600" s="22">
        <f t="shared" si="1737"/>
        <v>0</v>
      </c>
      <c r="Z600" s="22">
        <f t="shared" si="1737"/>
        <v>5</v>
      </c>
      <c r="AA600" s="22">
        <f t="shared" si="1737"/>
        <v>0</v>
      </c>
      <c r="AB600" s="104">
        <f t="shared" si="1712"/>
        <v>23.809523809523807</v>
      </c>
      <c r="AC600" s="104"/>
    </row>
    <row r="601" spans="1:29" s="9" customFormat="1" ht="39.75" customHeight="1">
      <c r="A601" s="48" t="s">
        <v>83</v>
      </c>
      <c r="B601" s="21" t="s">
        <v>62</v>
      </c>
      <c r="C601" s="21" t="s">
        <v>62</v>
      </c>
      <c r="D601" s="26" t="s">
        <v>394</v>
      </c>
      <c r="E601" s="21" t="s">
        <v>84</v>
      </c>
      <c r="F601" s="34">
        <f t="shared" si="1730"/>
        <v>21</v>
      </c>
      <c r="G601" s="34">
        <f t="shared" si="1730"/>
        <v>0</v>
      </c>
      <c r="H601" s="37">
        <f>H602</f>
        <v>0</v>
      </c>
      <c r="I601" s="37">
        <f t="shared" si="1731"/>
        <v>0</v>
      </c>
      <c r="J601" s="37">
        <f t="shared" si="1731"/>
        <v>0</v>
      </c>
      <c r="K601" s="37">
        <f t="shared" si="1731"/>
        <v>0</v>
      </c>
      <c r="L601" s="22">
        <f t="shared" si="1731"/>
        <v>21</v>
      </c>
      <c r="M601" s="37">
        <f t="shared" si="1731"/>
        <v>0</v>
      </c>
      <c r="N601" s="37">
        <f>N602</f>
        <v>0</v>
      </c>
      <c r="O601" s="37">
        <f t="shared" si="1732"/>
        <v>0</v>
      </c>
      <c r="P601" s="37">
        <f t="shared" si="1733"/>
        <v>0</v>
      </c>
      <c r="Q601" s="37">
        <f t="shared" si="1734"/>
        <v>0</v>
      </c>
      <c r="R601" s="22">
        <f t="shared" si="1735"/>
        <v>21</v>
      </c>
      <c r="S601" s="37">
        <f t="shared" si="1736"/>
        <v>0</v>
      </c>
      <c r="T601" s="37">
        <f>T602</f>
        <v>0</v>
      </c>
      <c r="U601" s="37">
        <f t="shared" si="1737"/>
        <v>0</v>
      </c>
      <c r="V601" s="37">
        <f t="shared" si="1737"/>
        <v>0</v>
      </c>
      <c r="W601" s="37">
        <f t="shared" si="1737"/>
        <v>0</v>
      </c>
      <c r="X601" s="22">
        <f t="shared" si="1737"/>
        <v>21</v>
      </c>
      <c r="Y601" s="22">
        <f t="shared" si="1737"/>
        <v>0</v>
      </c>
      <c r="Z601" s="22">
        <f t="shared" si="1737"/>
        <v>5</v>
      </c>
      <c r="AA601" s="22">
        <f t="shared" si="1737"/>
        <v>0</v>
      </c>
      <c r="AB601" s="104">
        <f t="shared" si="1712"/>
        <v>23.809523809523807</v>
      </c>
      <c r="AC601" s="104"/>
    </row>
    <row r="602" spans="1:29" s="9" customFormat="1" ht="16.5">
      <c r="A602" s="27" t="s">
        <v>175</v>
      </c>
      <c r="B602" s="21" t="s">
        <v>62</v>
      </c>
      <c r="C602" s="21" t="s">
        <v>62</v>
      </c>
      <c r="D602" s="26" t="s">
        <v>394</v>
      </c>
      <c r="E602" s="21" t="s">
        <v>174</v>
      </c>
      <c r="F602" s="22">
        <v>21</v>
      </c>
      <c r="G602" s="22"/>
      <c r="H602" s="37"/>
      <c r="I602" s="37"/>
      <c r="J602" s="37"/>
      <c r="K602" s="37"/>
      <c r="L602" s="22">
        <f>F602+H602+I602+J602+K602</f>
        <v>21</v>
      </c>
      <c r="M602" s="22">
        <f>G602+K602</f>
        <v>0</v>
      </c>
      <c r="N602" s="37"/>
      <c r="O602" s="37"/>
      <c r="P602" s="37"/>
      <c r="Q602" s="37"/>
      <c r="R602" s="22">
        <f>L602+N602+O602+P602+Q602</f>
        <v>21</v>
      </c>
      <c r="S602" s="22">
        <f>M602+Q602</f>
        <v>0</v>
      </c>
      <c r="T602" s="37"/>
      <c r="U602" s="37"/>
      <c r="V602" s="37"/>
      <c r="W602" s="37"/>
      <c r="X602" s="22">
        <f>R602+T602+U602+V602+W602</f>
        <v>21</v>
      </c>
      <c r="Y602" s="22">
        <f>S602+W602</f>
        <v>0</v>
      </c>
      <c r="Z602" s="22">
        <v>5</v>
      </c>
      <c r="AA602" s="22"/>
      <c r="AB602" s="104">
        <f t="shared" si="1712"/>
        <v>23.809523809523807</v>
      </c>
      <c r="AC602" s="104"/>
    </row>
    <row r="603" spans="1:29" s="9" customFormat="1" ht="49.5">
      <c r="A603" s="27" t="s">
        <v>663</v>
      </c>
      <c r="B603" s="21" t="s">
        <v>62</v>
      </c>
      <c r="C603" s="21" t="s">
        <v>62</v>
      </c>
      <c r="D603" s="26" t="s">
        <v>364</v>
      </c>
      <c r="E603" s="21"/>
      <c r="F603" s="22">
        <f t="shared" ref="F603:G606" si="1738">F604</f>
        <v>166</v>
      </c>
      <c r="G603" s="22">
        <f t="shared" si="1738"/>
        <v>0</v>
      </c>
      <c r="H603" s="37">
        <f>H604</f>
        <v>0</v>
      </c>
      <c r="I603" s="37">
        <f t="shared" ref="I603:M606" si="1739">I604</f>
        <v>0</v>
      </c>
      <c r="J603" s="37">
        <f t="shared" si="1739"/>
        <v>0</v>
      </c>
      <c r="K603" s="37">
        <f t="shared" si="1739"/>
        <v>0</v>
      </c>
      <c r="L603" s="22">
        <f t="shared" si="1739"/>
        <v>166</v>
      </c>
      <c r="M603" s="37">
        <f t="shared" si="1739"/>
        <v>0</v>
      </c>
      <c r="N603" s="37">
        <f>N604</f>
        <v>0</v>
      </c>
      <c r="O603" s="37">
        <f t="shared" ref="O603:O606" si="1740">O604</f>
        <v>0</v>
      </c>
      <c r="P603" s="37">
        <f t="shared" ref="P603:P606" si="1741">P604</f>
        <v>0</v>
      </c>
      <c r="Q603" s="37">
        <f t="shared" ref="Q603:Q606" si="1742">Q604</f>
        <v>0</v>
      </c>
      <c r="R603" s="22">
        <f t="shared" ref="R603:R606" si="1743">R604</f>
        <v>166</v>
      </c>
      <c r="S603" s="37">
        <f t="shared" ref="S603:S606" si="1744">S604</f>
        <v>0</v>
      </c>
      <c r="T603" s="37">
        <f>T604</f>
        <v>0</v>
      </c>
      <c r="U603" s="37">
        <f t="shared" ref="U603:AA606" si="1745">U604</f>
        <v>0</v>
      </c>
      <c r="V603" s="37">
        <f t="shared" si="1745"/>
        <v>0</v>
      </c>
      <c r="W603" s="37">
        <f t="shared" si="1745"/>
        <v>0</v>
      </c>
      <c r="X603" s="22">
        <f t="shared" si="1745"/>
        <v>166</v>
      </c>
      <c r="Y603" s="22">
        <f t="shared" si="1745"/>
        <v>0</v>
      </c>
      <c r="Z603" s="22">
        <f t="shared" si="1745"/>
        <v>0</v>
      </c>
      <c r="AA603" s="22">
        <f t="shared" si="1745"/>
        <v>0</v>
      </c>
      <c r="AB603" s="104">
        <f t="shared" si="1712"/>
        <v>0</v>
      </c>
      <c r="AC603" s="104"/>
    </row>
    <row r="604" spans="1:29" s="9" customFormat="1" ht="33">
      <c r="A604" s="27" t="s">
        <v>212</v>
      </c>
      <c r="B604" s="21" t="s">
        <v>62</v>
      </c>
      <c r="C604" s="21" t="s">
        <v>62</v>
      </c>
      <c r="D604" s="26" t="s">
        <v>395</v>
      </c>
      <c r="E604" s="21"/>
      <c r="F604" s="22">
        <f t="shared" si="1738"/>
        <v>166</v>
      </c>
      <c r="G604" s="22">
        <f t="shared" si="1738"/>
        <v>0</v>
      </c>
      <c r="H604" s="37">
        <f>H605</f>
        <v>0</v>
      </c>
      <c r="I604" s="37">
        <f t="shared" si="1739"/>
        <v>0</v>
      </c>
      <c r="J604" s="37">
        <f t="shared" si="1739"/>
        <v>0</v>
      </c>
      <c r="K604" s="37">
        <f t="shared" si="1739"/>
        <v>0</v>
      </c>
      <c r="L604" s="22">
        <f t="shared" si="1739"/>
        <v>166</v>
      </c>
      <c r="M604" s="37">
        <f t="shared" si="1739"/>
        <v>0</v>
      </c>
      <c r="N604" s="37">
        <f>N605</f>
        <v>0</v>
      </c>
      <c r="O604" s="37">
        <f t="shared" si="1740"/>
        <v>0</v>
      </c>
      <c r="P604" s="37">
        <f t="shared" si="1741"/>
        <v>0</v>
      </c>
      <c r="Q604" s="37">
        <f t="shared" si="1742"/>
        <v>0</v>
      </c>
      <c r="R604" s="22">
        <f t="shared" si="1743"/>
        <v>166</v>
      </c>
      <c r="S604" s="37">
        <f t="shared" si="1744"/>
        <v>0</v>
      </c>
      <c r="T604" s="37">
        <f>T605</f>
        <v>0</v>
      </c>
      <c r="U604" s="37">
        <f t="shared" si="1745"/>
        <v>0</v>
      </c>
      <c r="V604" s="37">
        <f t="shared" si="1745"/>
        <v>0</v>
      </c>
      <c r="W604" s="37">
        <f t="shared" si="1745"/>
        <v>0</v>
      </c>
      <c r="X604" s="22">
        <f t="shared" si="1745"/>
        <v>166</v>
      </c>
      <c r="Y604" s="22">
        <f t="shared" si="1745"/>
        <v>0</v>
      </c>
      <c r="Z604" s="22">
        <f t="shared" si="1745"/>
        <v>0</v>
      </c>
      <c r="AA604" s="22">
        <f t="shared" si="1745"/>
        <v>0</v>
      </c>
      <c r="AB604" s="104">
        <f t="shared" si="1712"/>
        <v>0</v>
      </c>
      <c r="AC604" s="104"/>
    </row>
    <row r="605" spans="1:29" s="9" customFormat="1" ht="49.5">
      <c r="A605" s="27" t="s">
        <v>226</v>
      </c>
      <c r="B605" s="21" t="s">
        <v>62</v>
      </c>
      <c r="C605" s="21" t="s">
        <v>62</v>
      </c>
      <c r="D605" s="26" t="s">
        <v>396</v>
      </c>
      <c r="E605" s="21"/>
      <c r="F605" s="22">
        <f t="shared" si="1738"/>
        <v>166</v>
      </c>
      <c r="G605" s="22">
        <f t="shared" si="1738"/>
        <v>0</v>
      </c>
      <c r="H605" s="37">
        <f>H606</f>
        <v>0</v>
      </c>
      <c r="I605" s="37">
        <f t="shared" si="1739"/>
        <v>0</v>
      </c>
      <c r="J605" s="37">
        <f t="shared" si="1739"/>
        <v>0</v>
      </c>
      <c r="K605" s="37">
        <f t="shared" si="1739"/>
        <v>0</v>
      </c>
      <c r="L605" s="22">
        <f t="shared" si="1739"/>
        <v>166</v>
      </c>
      <c r="M605" s="37">
        <f t="shared" si="1739"/>
        <v>0</v>
      </c>
      <c r="N605" s="37">
        <f>N606</f>
        <v>0</v>
      </c>
      <c r="O605" s="37">
        <f t="shared" si="1740"/>
        <v>0</v>
      </c>
      <c r="P605" s="37">
        <f t="shared" si="1741"/>
        <v>0</v>
      </c>
      <c r="Q605" s="37">
        <f t="shared" si="1742"/>
        <v>0</v>
      </c>
      <c r="R605" s="22">
        <f t="shared" si="1743"/>
        <v>166</v>
      </c>
      <c r="S605" s="37">
        <f t="shared" si="1744"/>
        <v>0</v>
      </c>
      <c r="T605" s="37">
        <f>T606</f>
        <v>0</v>
      </c>
      <c r="U605" s="37">
        <f t="shared" si="1745"/>
        <v>0</v>
      </c>
      <c r="V605" s="37">
        <f t="shared" si="1745"/>
        <v>0</v>
      </c>
      <c r="W605" s="37">
        <f t="shared" si="1745"/>
        <v>0</v>
      </c>
      <c r="X605" s="22">
        <f t="shared" si="1745"/>
        <v>166</v>
      </c>
      <c r="Y605" s="22">
        <f t="shared" si="1745"/>
        <v>0</v>
      </c>
      <c r="Z605" s="22">
        <f t="shared" si="1745"/>
        <v>0</v>
      </c>
      <c r="AA605" s="22">
        <f t="shared" si="1745"/>
        <v>0</v>
      </c>
      <c r="AB605" s="104">
        <f t="shared" si="1712"/>
        <v>0</v>
      </c>
      <c r="AC605" s="104"/>
    </row>
    <row r="606" spans="1:29" s="9" customFormat="1" ht="38.25" customHeight="1">
      <c r="A606" s="27" t="s">
        <v>83</v>
      </c>
      <c r="B606" s="21" t="s">
        <v>62</v>
      </c>
      <c r="C606" s="21" t="s">
        <v>62</v>
      </c>
      <c r="D606" s="26" t="s">
        <v>396</v>
      </c>
      <c r="E606" s="21" t="s">
        <v>84</v>
      </c>
      <c r="F606" s="22">
        <f t="shared" si="1738"/>
        <v>166</v>
      </c>
      <c r="G606" s="22">
        <f t="shared" si="1738"/>
        <v>0</v>
      </c>
      <c r="H606" s="37">
        <f>H607</f>
        <v>0</v>
      </c>
      <c r="I606" s="37">
        <f t="shared" si="1739"/>
        <v>0</v>
      </c>
      <c r="J606" s="37">
        <f t="shared" si="1739"/>
        <v>0</v>
      </c>
      <c r="K606" s="37">
        <f t="shared" si="1739"/>
        <v>0</v>
      </c>
      <c r="L606" s="22">
        <f t="shared" si="1739"/>
        <v>166</v>
      </c>
      <c r="M606" s="37">
        <f t="shared" si="1739"/>
        <v>0</v>
      </c>
      <c r="N606" s="37">
        <f>N607</f>
        <v>0</v>
      </c>
      <c r="O606" s="37">
        <f t="shared" si="1740"/>
        <v>0</v>
      </c>
      <c r="P606" s="37">
        <f t="shared" si="1741"/>
        <v>0</v>
      </c>
      <c r="Q606" s="37">
        <f t="shared" si="1742"/>
        <v>0</v>
      </c>
      <c r="R606" s="22">
        <f t="shared" si="1743"/>
        <v>166</v>
      </c>
      <c r="S606" s="37">
        <f t="shared" si="1744"/>
        <v>0</v>
      </c>
      <c r="T606" s="37">
        <f>T607</f>
        <v>0</v>
      </c>
      <c r="U606" s="37">
        <f t="shared" si="1745"/>
        <v>0</v>
      </c>
      <c r="V606" s="37">
        <f t="shared" si="1745"/>
        <v>0</v>
      </c>
      <c r="W606" s="37">
        <f t="shared" si="1745"/>
        <v>0</v>
      </c>
      <c r="X606" s="22">
        <f t="shared" si="1745"/>
        <v>166</v>
      </c>
      <c r="Y606" s="22">
        <f t="shared" si="1745"/>
        <v>0</v>
      </c>
      <c r="Z606" s="22">
        <f t="shared" si="1745"/>
        <v>0</v>
      </c>
      <c r="AA606" s="22">
        <f t="shared" si="1745"/>
        <v>0</v>
      </c>
      <c r="AB606" s="104">
        <f t="shared" si="1712"/>
        <v>0</v>
      </c>
      <c r="AC606" s="104"/>
    </row>
    <row r="607" spans="1:29" s="9" customFormat="1" ht="16.5">
      <c r="A607" s="27" t="s">
        <v>175</v>
      </c>
      <c r="B607" s="21" t="s">
        <v>62</v>
      </c>
      <c r="C607" s="21" t="s">
        <v>62</v>
      </c>
      <c r="D607" s="26" t="s">
        <v>396</v>
      </c>
      <c r="E607" s="21" t="s">
        <v>174</v>
      </c>
      <c r="F607" s="22">
        <v>166</v>
      </c>
      <c r="G607" s="22"/>
      <c r="H607" s="37"/>
      <c r="I607" s="37"/>
      <c r="J607" s="37"/>
      <c r="K607" s="37"/>
      <c r="L607" s="22">
        <f>F607+H607+I607+J607+K607</f>
        <v>166</v>
      </c>
      <c r="M607" s="22">
        <f>G607+K607</f>
        <v>0</v>
      </c>
      <c r="N607" s="37"/>
      <c r="O607" s="37"/>
      <c r="P607" s="37"/>
      <c r="Q607" s="37"/>
      <c r="R607" s="22">
        <f>L607+N607+O607+P607+Q607</f>
        <v>166</v>
      </c>
      <c r="S607" s="22">
        <f>M607+Q607</f>
        <v>0</v>
      </c>
      <c r="T607" s="37"/>
      <c r="U607" s="37"/>
      <c r="V607" s="37"/>
      <c r="W607" s="37"/>
      <c r="X607" s="22">
        <f>R607+T607+U607+V607+W607</f>
        <v>166</v>
      </c>
      <c r="Y607" s="22">
        <f>S607+W607</f>
        <v>0</v>
      </c>
      <c r="Z607" s="22"/>
      <c r="AA607" s="22"/>
      <c r="AB607" s="104">
        <f t="shared" si="1712"/>
        <v>0</v>
      </c>
      <c r="AC607" s="104"/>
    </row>
    <row r="608" spans="1:29" s="9" customFormat="1" ht="49.5">
      <c r="A608" s="66" t="s">
        <v>494</v>
      </c>
      <c r="B608" s="21" t="s">
        <v>62</v>
      </c>
      <c r="C608" s="21" t="s">
        <v>62</v>
      </c>
      <c r="D608" s="26" t="s">
        <v>379</v>
      </c>
      <c r="E608" s="21"/>
      <c r="F608" s="22">
        <f t="shared" ref="F608:G611" si="1746">F609</f>
        <v>1080</v>
      </c>
      <c r="G608" s="22">
        <f t="shared" si="1746"/>
        <v>0</v>
      </c>
      <c r="H608" s="37">
        <f>H609</f>
        <v>0</v>
      </c>
      <c r="I608" s="37">
        <f t="shared" ref="I608:M611" si="1747">I609</f>
        <v>0</v>
      </c>
      <c r="J608" s="37">
        <f t="shared" si="1747"/>
        <v>0</v>
      </c>
      <c r="K608" s="37">
        <f t="shared" si="1747"/>
        <v>0</v>
      </c>
      <c r="L608" s="22">
        <f t="shared" si="1747"/>
        <v>1080</v>
      </c>
      <c r="M608" s="37">
        <f t="shared" si="1747"/>
        <v>0</v>
      </c>
      <c r="N608" s="37">
        <f>N609</f>
        <v>0</v>
      </c>
      <c r="O608" s="37">
        <f t="shared" ref="O608:O611" si="1748">O609</f>
        <v>0</v>
      </c>
      <c r="P608" s="37">
        <f t="shared" ref="P608:P611" si="1749">P609</f>
        <v>0</v>
      </c>
      <c r="Q608" s="37">
        <f t="shared" ref="Q608:Q611" si="1750">Q609</f>
        <v>0</v>
      </c>
      <c r="R608" s="22">
        <f t="shared" ref="R608:R611" si="1751">R609</f>
        <v>1080</v>
      </c>
      <c r="S608" s="37">
        <f t="shared" ref="S608:S611" si="1752">S609</f>
        <v>0</v>
      </c>
      <c r="T608" s="37">
        <f>T609</f>
        <v>0</v>
      </c>
      <c r="U608" s="37">
        <f t="shared" ref="U608:AA611" si="1753">U609</f>
        <v>0</v>
      </c>
      <c r="V608" s="37">
        <f t="shared" si="1753"/>
        <v>0</v>
      </c>
      <c r="W608" s="37">
        <f t="shared" si="1753"/>
        <v>0</v>
      </c>
      <c r="X608" s="22">
        <f t="shared" si="1753"/>
        <v>1080</v>
      </c>
      <c r="Y608" s="22">
        <f t="shared" si="1753"/>
        <v>0</v>
      </c>
      <c r="Z608" s="22">
        <f t="shared" si="1753"/>
        <v>0</v>
      </c>
      <c r="AA608" s="22">
        <f t="shared" si="1753"/>
        <v>0</v>
      </c>
      <c r="AB608" s="104">
        <f t="shared" si="1712"/>
        <v>0</v>
      </c>
      <c r="AC608" s="104"/>
    </row>
    <row r="609" spans="1:29" s="9" customFormat="1" ht="33">
      <c r="A609" s="27" t="s">
        <v>212</v>
      </c>
      <c r="B609" s="21" t="s">
        <v>62</v>
      </c>
      <c r="C609" s="21" t="s">
        <v>62</v>
      </c>
      <c r="D609" s="26" t="s">
        <v>397</v>
      </c>
      <c r="E609" s="21"/>
      <c r="F609" s="22">
        <f t="shared" si="1746"/>
        <v>1080</v>
      </c>
      <c r="G609" s="22">
        <f t="shared" si="1746"/>
        <v>0</v>
      </c>
      <c r="H609" s="37">
        <f>H610</f>
        <v>0</v>
      </c>
      <c r="I609" s="37">
        <f t="shared" si="1747"/>
        <v>0</v>
      </c>
      <c r="J609" s="37">
        <f t="shared" si="1747"/>
        <v>0</v>
      </c>
      <c r="K609" s="37">
        <f t="shared" si="1747"/>
        <v>0</v>
      </c>
      <c r="L609" s="22">
        <f t="shared" si="1747"/>
        <v>1080</v>
      </c>
      <c r="M609" s="37">
        <f t="shared" si="1747"/>
        <v>0</v>
      </c>
      <c r="N609" s="37">
        <f>N610</f>
        <v>0</v>
      </c>
      <c r="O609" s="37">
        <f t="shared" si="1748"/>
        <v>0</v>
      </c>
      <c r="P609" s="37">
        <f t="shared" si="1749"/>
        <v>0</v>
      </c>
      <c r="Q609" s="37">
        <f t="shared" si="1750"/>
        <v>0</v>
      </c>
      <c r="R609" s="22">
        <f t="shared" si="1751"/>
        <v>1080</v>
      </c>
      <c r="S609" s="37">
        <f t="shared" si="1752"/>
        <v>0</v>
      </c>
      <c r="T609" s="37">
        <f>T610</f>
        <v>0</v>
      </c>
      <c r="U609" s="37">
        <f t="shared" si="1753"/>
        <v>0</v>
      </c>
      <c r="V609" s="37">
        <f t="shared" si="1753"/>
        <v>0</v>
      </c>
      <c r="W609" s="37">
        <f t="shared" si="1753"/>
        <v>0</v>
      </c>
      <c r="X609" s="22">
        <f t="shared" si="1753"/>
        <v>1080</v>
      </c>
      <c r="Y609" s="22">
        <f t="shared" si="1753"/>
        <v>0</v>
      </c>
      <c r="Z609" s="22">
        <f t="shared" si="1753"/>
        <v>0</v>
      </c>
      <c r="AA609" s="22">
        <f t="shared" si="1753"/>
        <v>0</v>
      </c>
      <c r="AB609" s="104">
        <f t="shared" si="1712"/>
        <v>0</v>
      </c>
      <c r="AC609" s="104"/>
    </row>
    <row r="610" spans="1:29" s="9" customFormat="1" ht="49.5">
      <c r="A610" s="27" t="s">
        <v>226</v>
      </c>
      <c r="B610" s="21" t="s">
        <v>62</v>
      </c>
      <c r="C610" s="21" t="s">
        <v>62</v>
      </c>
      <c r="D610" s="26" t="s">
        <v>398</v>
      </c>
      <c r="E610" s="21"/>
      <c r="F610" s="22">
        <f t="shared" si="1746"/>
        <v>1080</v>
      </c>
      <c r="G610" s="22">
        <f t="shared" si="1746"/>
        <v>0</v>
      </c>
      <c r="H610" s="37">
        <f>H611</f>
        <v>0</v>
      </c>
      <c r="I610" s="37">
        <f t="shared" si="1747"/>
        <v>0</v>
      </c>
      <c r="J610" s="37">
        <f t="shared" si="1747"/>
        <v>0</v>
      </c>
      <c r="K610" s="37">
        <f t="shared" si="1747"/>
        <v>0</v>
      </c>
      <c r="L610" s="22">
        <f t="shared" si="1747"/>
        <v>1080</v>
      </c>
      <c r="M610" s="37">
        <f t="shared" si="1747"/>
        <v>0</v>
      </c>
      <c r="N610" s="37">
        <f>N611</f>
        <v>0</v>
      </c>
      <c r="O610" s="37">
        <f t="shared" si="1748"/>
        <v>0</v>
      </c>
      <c r="P610" s="37">
        <f t="shared" si="1749"/>
        <v>0</v>
      </c>
      <c r="Q610" s="37">
        <f t="shared" si="1750"/>
        <v>0</v>
      </c>
      <c r="R610" s="22">
        <f t="shared" si="1751"/>
        <v>1080</v>
      </c>
      <c r="S610" s="37">
        <f t="shared" si="1752"/>
        <v>0</v>
      </c>
      <c r="T610" s="37">
        <f>T611</f>
        <v>0</v>
      </c>
      <c r="U610" s="37">
        <f t="shared" si="1753"/>
        <v>0</v>
      </c>
      <c r="V610" s="37">
        <f t="shared" si="1753"/>
        <v>0</v>
      </c>
      <c r="W610" s="37">
        <f t="shared" si="1753"/>
        <v>0</v>
      </c>
      <c r="X610" s="22">
        <f t="shared" si="1753"/>
        <v>1080</v>
      </c>
      <c r="Y610" s="22">
        <f t="shared" si="1753"/>
        <v>0</v>
      </c>
      <c r="Z610" s="22">
        <f t="shared" si="1753"/>
        <v>0</v>
      </c>
      <c r="AA610" s="22">
        <f t="shared" si="1753"/>
        <v>0</v>
      </c>
      <c r="AB610" s="104">
        <f t="shared" si="1712"/>
        <v>0</v>
      </c>
      <c r="AC610" s="104"/>
    </row>
    <row r="611" spans="1:29" s="9" customFormat="1" ht="35.25" customHeight="1">
      <c r="A611" s="27" t="s">
        <v>83</v>
      </c>
      <c r="B611" s="21" t="s">
        <v>62</v>
      </c>
      <c r="C611" s="21" t="s">
        <v>62</v>
      </c>
      <c r="D611" s="26" t="s">
        <v>398</v>
      </c>
      <c r="E611" s="21" t="s">
        <v>84</v>
      </c>
      <c r="F611" s="22">
        <f t="shared" si="1746"/>
        <v>1080</v>
      </c>
      <c r="G611" s="22">
        <f t="shared" si="1746"/>
        <v>0</v>
      </c>
      <c r="H611" s="37">
        <f>H612</f>
        <v>0</v>
      </c>
      <c r="I611" s="37">
        <f t="shared" si="1747"/>
        <v>0</v>
      </c>
      <c r="J611" s="37">
        <f t="shared" si="1747"/>
        <v>0</v>
      </c>
      <c r="K611" s="37">
        <f t="shared" si="1747"/>
        <v>0</v>
      </c>
      <c r="L611" s="22">
        <f t="shared" si="1747"/>
        <v>1080</v>
      </c>
      <c r="M611" s="37">
        <f t="shared" si="1747"/>
        <v>0</v>
      </c>
      <c r="N611" s="37">
        <f>N612</f>
        <v>0</v>
      </c>
      <c r="O611" s="37">
        <f t="shared" si="1748"/>
        <v>0</v>
      </c>
      <c r="P611" s="37">
        <f t="shared" si="1749"/>
        <v>0</v>
      </c>
      <c r="Q611" s="37">
        <f t="shared" si="1750"/>
        <v>0</v>
      </c>
      <c r="R611" s="22">
        <f t="shared" si="1751"/>
        <v>1080</v>
      </c>
      <c r="S611" s="37">
        <f t="shared" si="1752"/>
        <v>0</v>
      </c>
      <c r="T611" s="37">
        <f>T612</f>
        <v>0</v>
      </c>
      <c r="U611" s="37">
        <f t="shared" si="1753"/>
        <v>0</v>
      </c>
      <c r="V611" s="37">
        <f t="shared" si="1753"/>
        <v>0</v>
      </c>
      <c r="W611" s="37">
        <f t="shared" si="1753"/>
        <v>0</v>
      </c>
      <c r="X611" s="22">
        <f t="shared" si="1753"/>
        <v>1080</v>
      </c>
      <c r="Y611" s="22">
        <f t="shared" si="1753"/>
        <v>0</v>
      </c>
      <c r="Z611" s="22">
        <f t="shared" si="1753"/>
        <v>0</v>
      </c>
      <c r="AA611" s="22">
        <f t="shared" si="1753"/>
        <v>0</v>
      </c>
      <c r="AB611" s="104">
        <f t="shared" si="1712"/>
        <v>0</v>
      </c>
      <c r="AC611" s="104"/>
    </row>
    <row r="612" spans="1:29" s="9" customFormat="1" ht="16.5">
      <c r="A612" s="27" t="s">
        <v>175</v>
      </c>
      <c r="B612" s="21" t="s">
        <v>62</v>
      </c>
      <c r="C612" s="21" t="s">
        <v>62</v>
      </c>
      <c r="D612" s="26" t="s">
        <v>398</v>
      </c>
      <c r="E612" s="21" t="s">
        <v>174</v>
      </c>
      <c r="F612" s="22">
        <v>1080</v>
      </c>
      <c r="G612" s="22"/>
      <c r="H612" s="37"/>
      <c r="I612" s="37"/>
      <c r="J612" s="37"/>
      <c r="K612" s="37"/>
      <c r="L612" s="22">
        <f>F612+H612+I612+J612+K612</f>
        <v>1080</v>
      </c>
      <c r="M612" s="22">
        <f>G612+K612</f>
        <v>0</v>
      </c>
      <c r="N612" s="37"/>
      <c r="O612" s="37"/>
      <c r="P612" s="37"/>
      <c r="Q612" s="37"/>
      <c r="R612" s="22">
        <f>L612+N612+O612+P612+Q612</f>
        <v>1080</v>
      </c>
      <c r="S612" s="22">
        <f>M612+Q612</f>
        <v>0</v>
      </c>
      <c r="T612" s="37"/>
      <c r="U612" s="37"/>
      <c r="V612" s="37"/>
      <c r="W612" s="37"/>
      <c r="X612" s="22">
        <f>R612+T612+U612+V612+W612</f>
        <v>1080</v>
      </c>
      <c r="Y612" s="22">
        <f>S612+W612</f>
        <v>0</v>
      </c>
      <c r="Z612" s="22"/>
      <c r="AA612" s="22"/>
      <c r="AB612" s="104">
        <f t="shared" si="1712"/>
        <v>0</v>
      </c>
      <c r="AC612" s="104"/>
    </row>
    <row r="613" spans="1:29" ht="16.5">
      <c r="A613" s="60"/>
      <c r="B613" s="28"/>
      <c r="C613" s="28"/>
      <c r="D613" s="61"/>
      <c r="E613" s="28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22"/>
      <c r="AA613" s="22"/>
      <c r="AB613" s="104"/>
      <c r="AC613" s="104"/>
    </row>
    <row r="614" spans="1:29" s="5" customFormat="1" ht="20.25">
      <c r="A614" s="41" t="s">
        <v>33</v>
      </c>
      <c r="B614" s="16" t="s">
        <v>34</v>
      </c>
      <c r="C614" s="16"/>
      <c r="D614" s="17"/>
      <c r="E614" s="16"/>
      <c r="F614" s="29">
        <f t="shared" ref="F614:G614" si="1754">F616+F623</f>
        <v>11045</v>
      </c>
      <c r="G614" s="29">
        <f t="shared" si="1754"/>
        <v>0</v>
      </c>
      <c r="H614" s="35">
        <f>H616+H623</f>
        <v>0</v>
      </c>
      <c r="I614" s="35">
        <f t="shared" ref="I614:M614" si="1755">I616+I623</f>
        <v>0</v>
      </c>
      <c r="J614" s="35">
        <f t="shared" si="1755"/>
        <v>0</v>
      </c>
      <c r="K614" s="35">
        <f t="shared" si="1755"/>
        <v>0</v>
      </c>
      <c r="L614" s="18">
        <f t="shared" si="1755"/>
        <v>11045</v>
      </c>
      <c r="M614" s="18">
        <f t="shared" si="1755"/>
        <v>0</v>
      </c>
      <c r="N614" s="35">
        <f>N616+N623</f>
        <v>0</v>
      </c>
      <c r="O614" s="35">
        <f t="shared" ref="O614:S614" si="1756">O616+O623</f>
        <v>0</v>
      </c>
      <c r="P614" s="35">
        <f t="shared" si="1756"/>
        <v>0</v>
      </c>
      <c r="Q614" s="35">
        <f t="shared" si="1756"/>
        <v>0</v>
      </c>
      <c r="R614" s="18">
        <f t="shared" si="1756"/>
        <v>11045</v>
      </c>
      <c r="S614" s="18">
        <f t="shared" si="1756"/>
        <v>0</v>
      </c>
      <c r="T614" s="35">
        <f>T616+T623</f>
        <v>0</v>
      </c>
      <c r="U614" s="35">
        <f t="shared" ref="U614:X614" si="1757">U616+U623</f>
        <v>0</v>
      </c>
      <c r="V614" s="35">
        <f t="shared" si="1757"/>
        <v>0</v>
      </c>
      <c r="W614" s="35">
        <f t="shared" si="1757"/>
        <v>0</v>
      </c>
      <c r="X614" s="18">
        <f t="shared" si="1757"/>
        <v>11045</v>
      </c>
      <c r="Y614" s="18">
        <f t="shared" ref="Y614:AA614" si="1758">Y616+Y623</f>
        <v>0</v>
      </c>
      <c r="Z614" s="18">
        <f t="shared" si="1758"/>
        <v>800</v>
      </c>
      <c r="AA614" s="18">
        <f t="shared" si="1758"/>
        <v>0</v>
      </c>
      <c r="AB614" s="103">
        <f t="shared" si="1712"/>
        <v>7.2430964237211404</v>
      </c>
      <c r="AC614" s="103"/>
    </row>
    <row r="615" spans="1:29" s="5" customFormat="1" ht="20.25">
      <c r="A615" s="41"/>
      <c r="B615" s="16"/>
      <c r="C615" s="16"/>
      <c r="D615" s="17"/>
      <c r="E615" s="16"/>
      <c r="F615" s="68"/>
      <c r="G615" s="68"/>
      <c r="H615" s="35"/>
      <c r="I615" s="35"/>
      <c r="J615" s="35"/>
      <c r="K615" s="35"/>
      <c r="L615" s="68"/>
      <c r="M615" s="68"/>
      <c r="N615" s="35"/>
      <c r="O615" s="35"/>
      <c r="P615" s="35"/>
      <c r="Q615" s="35"/>
      <c r="R615" s="68"/>
      <c r="S615" s="68"/>
      <c r="T615" s="35"/>
      <c r="U615" s="35"/>
      <c r="V615" s="35"/>
      <c r="W615" s="35"/>
      <c r="X615" s="68"/>
      <c r="Y615" s="68"/>
      <c r="Z615" s="22"/>
      <c r="AA615" s="22"/>
      <c r="AB615" s="104"/>
      <c r="AC615" s="104"/>
    </row>
    <row r="616" spans="1:29" s="5" customFormat="1" ht="37.5">
      <c r="A616" s="50" t="s">
        <v>71</v>
      </c>
      <c r="B616" s="19" t="s">
        <v>60</v>
      </c>
      <c r="C616" s="19" t="s">
        <v>51</v>
      </c>
      <c r="D616" s="17"/>
      <c r="E616" s="16"/>
      <c r="F616" s="20">
        <f t="shared" ref="F616:G620" si="1759">F617</f>
        <v>50</v>
      </c>
      <c r="G616" s="20">
        <f t="shared" si="1759"/>
        <v>0</v>
      </c>
      <c r="H616" s="35">
        <f>H617</f>
        <v>0</v>
      </c>
      <c r="I616" s="35">
        <f t="shared" ref="I616:M616" si="1760">I617</f>
        <v>0</v>
      </c>
      <c r="J616" s="35">
        <f t="shared" si="1760"/>
        <v>0</v>
      </c>
      <c r="K616" s="35">
        <f t="shared" si="1760"/>
        <v>0</v>
      </c>
      <c r="L616" s="20">
        <f t="shared" si="1760"/>
        <v>50</v>
      </c>
      <c r="M616" s="35">
        <f t="shared" si="1760"/>
        <v>0</v>
      </c>
      <c r="N616" s="35">
        <f>N617</f>
        <v>0</v>
      </c>
      <c r="O616" s="35">
        <f t="shared" ref="O616:O620" si="1761">O617</f>
        <v>0</v>
      </c>
      <c r="P616" s="35">
        <f t="shared" ref="P616:P620" si="1762">P617</f>
        <v>0</v>
      </c>
      <c r="Q616" s="35">
        <f t="shared" ref="Q616:Q620" si="1763">Q617</f>
        <v>0</v>
      </c>
      <c r="R616" s="20">
        <f t="shared" ref="R616:S620" si="1764">R617</f>
        <v>50</v>
      </c>
      <c r="S616" s="35">
        <f t="shared" ref="S616" si="1765">S617</f>
        <v>0</v>
      </c>
      <c r="T616" s="35">
        <f>T617</f>
        <v>0</v>
      </c>
      <c r="U616" s="35">
        <f t="shared" ref="U616:AA620" si="1766">U617</f>
        <v>0</v>
      </c>
      <c r="V616" s="35">
        <f t="shared" si="1766"/>
        <v>0</v>
      </c>
      <c r="W616" s="35">
        <f t="shared" si="1766"/>
        <v>0</v>
      </c>
      <c r="X616" s="20">
        <f t="shared" si="1766"/>
        <v>50</v>
      </c>
      <c r="Y616" s="20">
        <f t="shared" si="1766"/>
        <v>0</v>
      </c>
      <c r="Z616" s="20">
        <f t="shared" si="1766"/>
        <v>0</v>
      </c>
      <c r="AA616" s="20">
        <f t="shared" si="1766"/>
        <v>0</v>
      </c>
      <c r="AB616" s="105">
        <f t="shared" si="1712"/>
        <v>0</v>
      </c>
      <c r="AC616" s="105"/>
    </row>
    <row r="617" spans="1:29" s="5" customFormat="1" ht="50.25">
      <c r="A617" s="27" t="s">
        <v>448</v>
      </c>
      <c r="B617" s="21" t="s">
        <v>60</v>
      </c>
      <c r="C617" s="21" t="s">
        <v>51</v>
      </c>
      <c r="D617" s="49" t="s">
        <v>387</v>
      </c>
      <c r="E617" s="21"/>
      <c r="F617" s="22">
        <f t="shared" si="1759"/>
        <v>50</v>
      </c>
      <c r="G617" s="22">
        <f t="shared" si="1759"/>
        <v>0</v>
      </c>
      <c r="H617" s="35">
        <f>H618</f>
        <v>0</v>
      </c>
      <c r="I617" s="35">
        <f t="shared" ref="I617:K620" si="1767">I618</f>
        <v>0</v>
      </c>
      <c r="J617" s="35">
        <f t="shared" si="1767"/>
        <v>0</v>
      </c>
      <c r="K617" s="35">
        <f t="shared" si="1767"/>
        <v>0</v>
      </c>
      <c r="L617" s="22">
        <f t="shared" ref="L617:M620" si="1768">L618</f>
        <v>50</v>
      </c>
      <c r="M617" s="35">
        <f t="shared" si="1768"/>
        <v>0</v>
      </c>
      <c r="N617" s="35">
        <f>N618</f>
        <v>0</v>
      </c>
      <c r="O617" s="35">
        <f t="shared" si="1761"/>
        <v>0</v>
      </c>
      <c r="P617" s="35">
        <f t="shared" si="1762"/>
        <v>0</v>
      </c>
      <c r="Q617" s="35">
        <f t="shared" si="1763"/>
        <v>0</v>
      </c>
      <c r="R617" s="22">
        <f t="shared" si="1764"/>
        <v>50</v>
      </c>
      <c r="S617" s="35">
        <f t="shared" si="1764"/>
        <v>0</v>
      </c>
      <c r="T617" s="35">
        <f>T618</f>
        <v>0</v>
      </c>
      <c r="U617" s="35">
        <f t="shared" si="1766"/>
        <v>0</v>
      </c>
      <c r="V617" s="35">
        <f t="shared" si="1766"/>
        <v>0</v>
      </c>
      <c r="W617" s="35">
        <f t="shared" si="1766"/>
        <v>0</v>
      </c>
      <c r="X617" s="22">
        <f t="shared" si="1766"/>
        <v>50</v>
      </c>
      <c r="Y617" s="22">
        <f t="shared" si="1766"/>
        <v>0</v>
      </c>
      <c r="Z617" s="22">
        <f t="shared" si="1766"/>
        <v>0</v>
      </c>
      <c r="AA617" s="22">
        <f t="shared" si="1766"/>
        <v>0</v>
      </c>
      <c r="AB617" s="104">
        <f t="shared" si="1712"/>
        <v>0</v>
      </c>
      <c r="AC617" s="104"/>
    </row>
    <row r="618" spans="1:29" s="5" customFormat="1" ht="24" customHeight="1">
      <c r="A618" s="48" t="s">
        <v>78</v>
      </c>
      <c r="B618" s="21" t="s">
        <v>60</v>
      </c>
      <c r="C618" s="21" t="s">
        <v>51</v>
      </c>
      <c r="D618" s="49" t="s">
        <v>388</v>
      </c>
      <c r="E618" s="21"/>
      <c r="F618" s="22">
        <f t="shared" si="1759"/>
        <v>50</v>
      </c>
      <c r="G618" s="22">
        <f t="shared" si="1759"/>
        <v>0</v>
      </c>
      <c r="H618" s="35">
        <f>H619</f>
        <v>0</v>
      </c>
      <c r="I618" s="35">
        <f t="shared" si="1767"/>
        <v>0</v>
      </c>
      <c r="J618" s="35">
        <f t="shared" si="1767"/>
        <v>0</v>
      </c>
      <c r="K618" s="35">
        <f t="shared" si="1767"/>
        <v>0</v>
      </c>
      <c r="L618" s="22">
        <f t="shared" si="1768"/>
        <v>50</v>
      </c>
      <c r="M618" s="35">
        <f t="shared" si="1768"/>
        <v>0</v>
      </c>
      <c r="N618" s="35">
        <f>N619</f>
        <v>0</v>
      </c>
      <c r="O618" s="35">
        <f t="shared" si="1761"/>
        <v>0</v>
      </c>
      <c r="P618" s="35">
        <f t="shared" si="1762"/>
        <v>0</v>
      </c>
      <c r="Q618" s="35">
        <f t="shared" si="1763"/>
        <v>0</v>
      </c>
      <c r="R618" s="22">
        <f t="shared" si="1764"/>
        <v>50</v>
      </c>
      <c r="S618" s="35">
        <f t="shared" si="1764"/>
        <v>0</v>
      </c>
      <c r="T618" s="35">
        <f>T619</f>
        <v>0</v>
      </c>
      <c r="U618" s="35">
        <f t="shared" si="1766"/>
        <v>0</v>
      </c>
      <c r="V618" s="35">
        <f t="shared" si="1766"/>
        <v>0</v>
      </c>
      <c r="W618" s="35">
        <f t="shared" si="1766"/>
        <v>0</v>
      </c>
      <c r="X618" s="22">
        <f t="shared" si="1766"/>
        <v>50</v>
      </c>
      <c r="Y618" s="22">
        <f t="shared" si="1766"/>
        <v>0</v>
      </c>
      <c r="Z618" s="22">
        <f t="shared" si="1766"/>
        <v>0</v>
      </c>
      <c r="AA618" s="22">
        <f t="shared" si="1766"/>
        <v>0</v>
      </c>
      <c r="AB618" s="104">
        <f t="shared" si="1712"/>
        <v>0</v>
      </c>
      <c r="AC618" s="104"/>
    </row>
    <row r="619" spans="1:29" s="5" customFormat="1" ht="33.75">
      <c r="A619" s="27" t="s">
        <v>125</v>
      </c>
      <c r="B619" s="21" t="s">
        <v>60</v>
      </c>
      <c r="C619" s="21" t="s">
        <v>51</v>
      </c>
      <c r="D619" s="49" t="s">
        <v>399</v>
      </c>
      <c r="E619" s="21"/>
      <c r="F619" s="22">
        <f t="shared" si="1759"/>
        <v>50</v>
      </c>
      <c r="G619" s="22">
        <f t="shared" si="1759"/>
        <v>0</v>
      </c>
      <c r="H619" s="35">
        <f>H620</f>
        <v>0</v>
      </c>
      <c r="I619" s="35">
        <f t="shared" si="1767"/>
        <v>0</v>
      </c>
      <c r="J619" s="35">
        <f t="shared" si="1767"/>
        <v>0</v>
      </c>
      <c r="K619" s="35">
        <f t="shared" si="1767"/>
        <v>0</v>
      </c>
      <c r="L619" s="22">
        <f t="shared" si="1768"/>
        <v>50</v>
      </c>
      <c r="M619" s="35">
        <f t="shared" si="1768"/>
        <v>0</v>
      </c>
      <c r="N619" s="35">
        <f>N620</f>
        <v>0</v>
      </c>
      <c r="O619" s="35">
        <f t="shared" si="1761"/>
        <v>0</v>
      </c>
      <c r="P619" s="35">
        <f t="shared" si="1762"/>
        <v>0</v>
      </c>
      <c r="Q619" s="35">
        <f t="shared" si="1763"/>
        <v>0</v>
      </c>
      <c r="R619" s="22">
        <f t="shared" si="1764"/>
        <v>50</v>
      </c>
      <c r="S619" s="35">
        <f t="shared" si="1764"/>
        <v>0</v>
      </c>
      <c r="T619" s="35">
        <f>T620</f>
        <v>0</v>
      </c>
      <c r="U619" s="35">
        <f t="shared" si="1766"/>
        <v>0</v>
      </c>
      <c r="V619" s="35">
        <f t="shared" si="1766"/>
        <v>0</v>
      </c>
      <c r="W619" s="35">
        <f t="shared" si="1766"/>
        <v>0</v>
      </c>
      <c r="X619" s="22">
        <f t="shared" si="1766"/>
        <v>50</v>
      </c>
      <c r="Y619" s="22">
        <f t="shared" si="1766"/>
        <v>0</v>
      </c>
      <c r="Z619" s="22">
        <f t="shared" si="1766"/>
        <v>0</v>
      </c>
      <c r="AA619" s="22">
        <f t="shared" si="1766"/>
        <v>0</v>
      </c>
      <c r="AB619" s="104">
        <f t="shared" si="1712"/>
        <v>0</v>
      </c>
      <c r="AC619" s="104"/>
    </row>
    <row r="620" spans="1:29" s="5" customFormat="1" ht="33.75">
      <c r="A620" s="27" t="s">
        <v>424</v>
      </c>
      <c r="B620" s="21" t="s">
        <v>60</v>
      </c>
      <c r="C620" s="21" t="s">
        <v>51</v>
      </c>
      <c r="D620" s="49" t="s">
        <v>399</v>
      </c>
      <c r="E620" s="21" t="s">
        <v>80</v>
      </c>
      <c r="F620" s="22">
        <f t="shared" si="1759"/>
        <v>50</v>
      </c>
      <c r="G620" s="22">
        <f t="shared" si="1759"/>
        <v>0</v>
      </c>
      <c r="H620" s="35">
        <f>H621</f>
        <v>0</v>
      </c>
      <c r="I620" s="35">
        <f t="shared" si="1767"/>
        <v>0</v>
      </c>
      <c r="J620" s="35">
        <f t="shared" si="1767"/>
        <v>0</v>
      </c>
      <c r="K620" s="35">
        <f t="shared" si="1767"/>
        <v>0</v>
      </c>
      <c r="L620" s="22">
        <f t="shared" si="1768"/>
        <v>50</v>
      </c>
      <c r="M620" s="35">
        <f t="shared" si="1768"/>
        <v>0</v>
      </c>
      <c r="N620" s="35">
        <f>N621</f>
        <v>0</v>
      </c>
      <c r="O620" s="35">
        <f t="shared" si="1761"/>
        <v>0</v>
      </c>
      <c r="P620" s="35">
        <f t="shared" si="1762"/>
        <v>0</v>
      </c>
      <c r="Q620" s="35">
        <f t="shared" si="1763"/>
        <v>0</v>
      </c>
      <c r="R620" s="22">
        <f t="shared" si="1764"/>
        <v>50</v>
      </c>
      <c r="S620" s="35">
        <f t="shared" si="1764"/>
        <v>0</v>
      </c>
      <c r="T620" s="35">
        <f>T621</f>
        <v>0</v>
      </c>
      <c r="U620" s="35">
        <f t="shared" si="1766"/>
        <v>0</v>
      </c>
      <c r="V620" s="35">
        <f t="shared" si="1766"/>
        <v>0</v>
      </c>
      <c r="W620" s="35">
        <f t="shared" si="1766"/>
        <v>0</v>
      </c>
      <c r="X620" s="22">
        <f t="shared" si="1766"/>
        <v>50</v>
      </c>
      <c r="Y620" s="22">
        <f t="shared" si="1766"/>
        <v>0</v>
      </c>
      <c r="Z620" s="22">
        <f t="shared" si="1766"/>
        <v>0</v>
      </c>
      <c r="AA620" s="22">
        <f t="shared" si="1766"/>
        <v>0</v>
      </c>
      <c r="AB620" s="104">
        <f t="shared" si="1712"/>
        <v>0</v>
      </c>
      <c r="AC620" s="104"/>
    </row>
    <row r="621" spans="1:29" s="5" customFormat="1" ht="39" customHeight="1">
      <c r="A621" s="55" t="s">
        <v>167</v>
      </c>
      <c r="B621" s="21" t="s">
        <v>60</v>
      </c>
      <c r="C621" s="21" t="s">
        <v>51</v>
      </c>
      <c r="D621" s="49" t="s">
        <v>399</v>
      </c>
      <c r="E621" s="21" t="s">
        <v>166</v>
      </c>
      <c r="F621" s="22">
        <v>50</v>
      </c>
      <c r="G621" s="22"/>
      <c r="H621" s="35"/>
      <c r="I621" s="35"/>
      <c r="J621" s="35"/>
      <c r="K621" s="35"/>
      <c r="L621" s="22">
        <f>F621+H621+I621+J621+K621</f>
        <v>50</v>
      </c>
      <c r="M621" s="22">
        <f>G621+K621</f>
        <v>0</v>
      </c>
      <c r="N621" s="35"/>
      <c r="O621" s="35"/>
      <c r="P621" s="35"/>
      <c r="Q621" s="35"/>
      <c r="R621" s="22">
        <f>L621+N621+O621+P621+Q621</f>
        <v>50</v>
      </c>
      <c r="S621" s="22">
        <f>M621+Q621</f>
        <v>0</v>
      </c>
      <c r="T621" s="35"/>
      <c r="U621" s="35"/>
      <c r="V621" s="35"/>
      <c r="W621" s="35"/>
      <c r="X621" s="22">
        <f>R621+T621+U621+V621+W621</f>
        <v>50</v>
      </c>
      <c r="Y621" s="22">
        <f>S621+W621</f>
        <v>0</v>
      </c>
      <c r="Z621" s="22"/>
      <c r="AA621" s="22"/>
      <c r="AB621" s="104">
        <f t="shared" si="1712"/>
        <v>0</v>
      </c>
      <c r="AC621" s="104"/>
    </row>
    <row r="622" spans="1:29" s="5" customFormat="1" ht="20.25">
      <c r="A622" s="27"/>
      <c r="B622" s="21"/>
      <c r="C622" s="21"/>
      <c r="D622" s="21"/>
      <c r="E622" s="21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22"/>
      <c r="AA622" s="22"/>
      <c r="AB622" s="104"/>
      <c r="AC622" s="104"/>
    </row>
    <row r="623" spans="1:29" s="7" customFormat="1" ht="37.5">
      <c r="A623" s="50" t="s">
        <v>64</v>
      </c>
      <c r="B623" s="19" t="s">
        <v>60</v>
      </c>
      <c r="C623" s="19" t="s">
        <v>62</v>
      </c>
      <c r="D623" s="54"/>
      <c r="E623" s="19"/>
      <c r="F623" s="20">
        <f t="shared" ref="F623:G627" si="1769">F624</f>
        <v>10995</v>
      </c>
      <c r="G623" s="20">
        <f t="shared" si="1769"/>
        <v>0</v>
      </c>
      <c r="H623" s="36">
        <f>H624</f>
        <v>0</v>
      </c>
      <c r="I623" s="36">
        <f t="shared" ref="I623:M623" si="1770">I624</f>
        <v>0</v>
      </c>
      <c r="J623" s="36">
        <f t="shared" si="1770"/>
        <v>0</v>
      </c>
      <c r="K623" s="36">
        <f t="shared" si="1770"/>
        <v>0</v>
      </c>
      <c r="L623" s="20">
        <f t="shared" si="1770"/>
        <v>10995</v>
      </c>
      <c r="M623" s="20">
        <f t="shared" si="1770"/>
        <v>0</v>
      </c>
      <c r="N623" s="36">
        <f>N624</f>
        <v>0</v>
      </c>
      <c r="O623" s="36">
        <f t="shared" ref="O623:O627" si="1771">O624</f>
        <v>0</v>
      </c>
      <c r="P623" s="36">
        <f t="shared" ref="P623:P627" si="1772">P624</f>
        <v>0</v>
      </c>
      <c r="Q623" s="36">
        <f t="shared" ref="Q623:Q627" si="1773">Q624</f>
        <v>0</v>
      </c>
      <c r="R623" s="20">
        <f t="shared" ref="R623:S627" si="1774">R624</f>
        <v>10995</v>
      </c>
      <c r="S623" s="20">
        <f t="shared" ref="S623" si="1775">S624</f>
        <v>0</v>
      </c>
      <c r="T623" s="36">
        <f>T624</f>
        <v>0</v>
      </c>
      <c r="U623" s="36">
        <f t="shared" ref="U623:AA627" si="1776">U624</f>
        <v>0</v>
      </c>
      <c r="V623" s="36">
        <f t="shared" si="1776"/>
        <v>0</v>
      </c>
      <c r="W623" s="36">
        <f t="shared" si="1776"/>
        <v>0</v>
      </c>
      <c r="X623" s="20">
        <f t="shared" si="1776"/>
        <v>10995</v>
      </c>
      <c r="Y623" s="20">
        <f t="shared" si="1776"/>
        <v>0</v>
      </c>
      <c r="Z623" s="20">
        <f t="shared" si="1776"/>
        <v>800</v>
      </c>
      <c r="AA623" s="20">
        <f t="shared" si="1776"/>
        <v>0</v>
      </c>
      <c r="AB623" s="105">
        <f t="shared" si="1712"/>
        <v>7.2760345611641659</v>
      </c>
      <c r="AC623" s="105"/>
    </row>
    <row r="624" spans="1:29" s="9" customFormat="1" ht="54" customHeight="1">
      <c r="A624" s="27" t="s">
        <v>448</v>
      </c>
      <c r="B624" s="21" t="s">
        <v>60</v>
      </c>
      <c r="C624" s="21" t="s">
        <v>62</v>
      </c>
      <c r="D624" s="21" t="s">
        <v>387</v>
      </c>
      <c r="E624" s="21" t="s">
        <v>499</v>
      </c>
      <c r="F624" s="23">
        <f t="shared" si="1769"/>
        <v>10995</v>
      </c>
      <c r="G624" s="23">
        <f t="shared" si="1769"/>
        <v>0</v>
      </c>
      <c r="H624" s="37">
        <f>H625</f>
        <v>0</v>
      </c>
      <c r="I624" s="37">
        <f t="shared" ref="I624:K627" si="1777">I625</f>
        <v>0</v>
      </c>
      <c r="J624" s="37">
        <f t="shared" si="1777"/>
        <v>0</v>
      </c>
      <c r="K624" s="37">
        <f t="shared" si="1777"/>
        <v>0</v>
      </c>
      <c r="L624" s="22">
        <f t="shared" ref="L624:M627" si="1778">L625</f>
        <v>10995</v>
      </c>
      <c r="M624" s="37">
        <f t="shared" si="1778"/>
        <v>0</v>
      </c>
      <c r="N624" s="37">
        <f>N625</f>
        <v>0</v>
      </c>
      <c r="O624" s="37">
        <f t="shared" si="1771"/>
        <v>0</v>
      </c>
      <c r="P624" s="37">
        <f t="shared" si="1772"/>
        <v>0</v>
      </c>
      <c r="Q624" s="37">
        <f t="shared" si="1773"/>
        <v>0</v>
      </c>
      <c r="R624" s="22">
        <f t="shared" si="1774"/>
        <v>10995</v>
      </c>
      <c r="S624" s="37">
        <f t="shared" si="1774"/>
        <v>0</v>
      </c>
      <c r="T624" s="37">
        <f>T625</f>
        <v>0</v>
      </c>
      <c r="U624" s="37">
        <f t="shared" si="1776"/>
        <v>0</v>
      </c>
      <c r="V624" s="37">
        <f t="shared" si="1776"/>
        <v>0</v>
      </c>
      <c r="W624" s="37">
        <f t="shared" si="1776"/>
        <v>0</v>
      </c>
      <c r="X624" s="22">
        <f t="shared" si="1776"/>
        <v>10995</v>
      </c>
      <c r="Y624" s="22">
        <f t="shared" si="1776"/>
        <v>0</v>
      </c>
      <c r="Z624" s="22">
        <f t="shared" si="1776"/>
        <v>800</v>
      </c>
      <c r="AA624" s="22">
        <f t="shared" si="1776"/>
        <v>0</v>
      </c>
      <c r="AB624" s="104">
        <f t="shared" si="1712"/>
        <v>7.2760345611641659</v>
      </c>
      <c r="AC624" s="104"/>
    </row>
    <row r="625" spans="1:29" s="9" customFormat="1" ht="21" customHeight="1">
      <c r="A625" s="48" t="s">
        <v>78</v>
      </c>
      <c r="B625" s="21" t="s">
        <v>60</v>
      </c>
      <c r="C625" s="21" t="s">
        <v>62</v>
      </c>
      <c r="D625" s="21" t="s">
        <v>388</v>
      </c>
      <c r="E625" s="21"/>
      <c r="F625" s="23">
        <f t="shared" si="1769"/>
        <v>10995</v>
      </c>
      <c r="G625" s="22">
        <f t="shared" si="1769"/>
        <v>0</v>
      </c>
      <c r="H625" s="37">
        <f>H626</f>
        <v>0</v>
      </c>
      <c r="I625" s="37">
        <f t="shared" si="1777"/>
        <v>0</v>
      </c>
      <c r="J625" s="37">
        <f t="shared" si="1777"/>
        <v>0</v>
      </c>
      <c r="K625" s="37">
        <f t="shared" si="1777"/>
        <v>0</v>
      </c>
      <c r="L625" s="22">
        <f t="shared" si="1778"/>
        <v>10995</v>
      </c>
      <c r="M625" s="37">
        <f t="shared" si="1778"/>
        <v>0</v>
      </c>
      <c r="N625" s="37">
        <f>N626</f>
        <v>0</v>
      </c>
      <c r="O625" s="37">
        <f t="shared" si="1771"/>
        <v>0</v>
      </c>
      <c r="P625" s="37">
        <f t="shared" si="1772"/>
        <v>0</v>
      </c>
      <c r="Q625" s="37">
        <f t="shared" si="1773"/>
        <v>0</v>
      </c>
      <c r="R625" s="22">
        <f t="shared" si="1774"/>
        <v>10995</v>
      </c>
      <c r="S625" s="37">
        <f t="shared" si="1774"/>
        <v>0</v>
      </c>
      <c r="T625" s="37">
        <f>T626</f>
        <v>0</v>
      </c>
      <c r="U625" s="37">
        <f t="shared" si="1776"/>
        <v>0</v>
      </c>
      <c r="V625" s="37">
        <f t="shared" si="1776"/>
        <v>0</v>
      </c>
      <c r="W625" s="37">
        <f t="shared" si="1776"/>
        <v>0</v>
      </c>
      <c r="X625" s="22">
        <f t="shared" si="1776"/>
        <v>10995</v>
      </c>
      <c r="Y625" s="22">
        <f t="shared" si="1776"/>
        <v>0</v>
      </c>
      <c r="Z625" s="22">
        <f t="shared" si="1776"/>
        <v>800</v>
      </c>
      <c r="AA625" s="22">
        <f t="shared" si="1776"/>
        <v>0</v>
      </c>
      <c r="AB625" s="104">
        <f t="shared" si="1712"/>
        <v>7.2760345611641659</v>
      </c>
      <c r="AC625" s="104"/>
    </row>
    <row r="626" spans="1:29" s="9" customFormat="1" ht="33">
      <c r="A626" s="48" t="s">
        <v>126</v>
      </c>
      <c r="B626" s="21" t="s">
        <v>60</v>
      </c>
      <c r="C626" s="21" t="s">
        <v>62</v>
      </c>
      <c r="D626" s="21" t="s">
        <v>500</v>
      </c>
      <c r="E626" s="21"/>
      <c r="F626" s="23">
        <f t="shared" si="1769"/>
        <v>10995</v>
      </c>
      <c r="G626" s="22">
        <f t="shared" si="1769"/>
        <v>0</v>
      </c>
      <c r="H626" s="37">
        <f>H627</f>
        <v>0</v>
      </c>
      <c r="I626" s="37">
        <f t="shared" si="1777"/>
        <v>0</v>
      </c>
      <c r="J626" s="37">
        <f t="shared" si="1777"/>
        <v>0</v>
      </c>
      <c r="K626" s="37">
        <f t="shared" si="1777"/>
        <v>0</v>
      </c>
      <c r="L626" s="22">
        <f t="shared" si="1778"/>
        <v>10995</v>
      </c>
      <c r="M626" s="37">
        <f t="shared" si="1778"/>
        <v>0</v>
      </c>
      <c r="N626" s="37">
        <f>N627</f>
        <v>0</v>
      </c>
      <c r="O626" s="37">
        <f t="shared" si="1771"/>
        <v>0</v>
      </c>
      <c r="P626" s="37">
        <f t="shared" si="1772"/>
        <v>0</v>
      </c>
      <c r="Q626" s="37">
        <f t="shared" si="1773"/>
        <v>0</v>
      </c>
      <c r="R626" s="22">
        <f t="shared" si="1774"/>
        <v>10995</v>
      </c>
      <c r="S626" s="37">
        <f t="shared" si="1774"/>
        <v>0</v>
      </c>
      <c r="T626" s="37">
        <f>T627</f>
        <v>0</v>
      </c>
      <c r="U626" s="37">
        <f t="shared" si="1776"/>
        <v>0</v>
      </c>
      <c r="V626" s="37">
        <f t="shared" si="1776"/>
        <v>0</v>
      </c>
      <c r="W626" s="37">
        <f t="shared" si="1776"/>
        <v>0</v>
      </c>
      <c r="X626" s="22">
        <f t="shared" si="1776"/>
        <v>10995</v>
      </c>
      <c r="Y626" s="22">
        <f t="shared" si="1776"/>
        <v>0</v>
      </c>
      <c r="Z626" s="22">
        <f t="shared" si="1776"/>
        <v>800</v>
      </c>
      <c r="AA626" s="22">
        <f t="shared" si="1776"/>
        <v>0</v>
      </c>
      <c r="AB626" s="104">
        <f t="shared" si="1712"/>
        <v>7.2760345611641659</v>
      </c>
      <c r="AC626" s="104"/>
    </row>
    <row r="627" spans="1:29" s="9" customFormat="1" ht="33">
      <c r="A627" s="27" t="s">
        <v>424</v>
      </c>
      <c r="B627" s="21" t="s">
        <v>60</v>
      </c>
      <c r="C627" s="21" t="s">
        <v>62</v>
      </c>
      <c r="D627" s="21" t="s">
        <v>500</v>
      </c>
      <c r="E627" s="21" t="s">
        <v>80</v>
      </c>
      <c r="F627" s="23">
        <f t="shared" si="1769"/>
        <v>10995</v>
      </c>
      <c r="G627" s="22">
        <f t="shared" si="1769"/>
        <v>0</v>
      </c>
      <c r="H627" s="37">
        <f>H628</f>
        <v>0</v>
      </c>
      <c r="I627" s="37">
        <f t="shared" si="1777"/>
        <v>0</v>
      </c>
      <c r="J627" s="37">
        <f t="shared" si="1777"/>
        <v>0</v>
      </c>
      <c r="K627" s="37">
        <f t="shared" si="1777"/>
        <v>0</v>
      </c>
      <c r="L627" s="22">
        <f t="shared" si="1778"/>
        <v>10995</v>
      </c>
      <c r="M627" s="37">
        <f t="shared" si="1778"/>
        <v>0</v>
      </c>
      <c r="N627" s="37">
        <f>N628</f>
        <v>0</v>
      </c>
      <c r="O627" s="37">
        <f t="shared" si="1771"/>
        <v>0</v>
      </c>
      <c r="P627" s="37">
        <f t="shared" si="1772"/>
        <v>0</v>
      </c>
      <c r="Q627" s="37">
        <f t="shared" si="1773"/>
        <v>0</v>
      </c>
      <c r="R627" s="22">
        <f t="shared" si="1774"/>
        <v>10995</v>
      </c>
      <c r="S627" s="37">
        <f t="shared" si="1774"/>
        <v>0</v>
      </c>
      <c r="T627" s="37">
        <f>T628</f>
        <v>0</v>
      </c>
      <c r="U627" s="37">
        <f t="shared" si="1776"/>
        <v>0</v>
      </c>
      <c r="V627" s="37">
        <f t="shared" si="1776"/>
        <v>0</v>
      </c>
      <c r="W627" s="37">
        <f t="shared" si="1776"/>
        <v>0</v>
      </c>
      <c r="X627" s="22">
        <f t="shared" si="1776"/>
        <v>10995</v>
      </c>
      <c r="Y627" s="22">
        <f t="shared" si="1776"/>
        <v>0</v>
      </c>
      <c r="Z627" s="22">
        <f t="shared" si="1776"/>
        <v>800</v>
      </c>
      <c r="AA627" s="22">
        <f t="shared" si="1776"/>
        <v>0</v>
      </c>
      <c r="AB627" s="104">
        <f t="shared" si="1712"/>
        <v>7.2760345611641659</v>
      </c>
      <c r="AC627" s="104"/>
    </row>
    <row r="628" spans="1:29" s="9" customFormat="1" ht="38.25" customHeight="1">
      <c r="A628" s="55" t="s">
        <v>167</v>
      </c>
      <c r="B628" s="21" t="s">
        <v>60</v>
      </c>
      <c r="C628" s="21" t="s">
        <v>62</v>
      </c>
      <c r="D628" s="21" t="s">
        <v>500</v>
      </c>
      <c r="E628" s="21" t="s">
        <v>166</v>
      </c>
      <c r="F628" s="22">
        <f>4294+6701</f>
        <v>10995</v>
      </c>
      <c r="G628" s="22"/>
      <c r="H628" s="37"/>
      <c r="I628" s="37"/>
      <c r="J628" s="37"/>
      <c r="K628" s="37"/>
      <c r="L628" s="22">
        <f>F628+H628+I628+J628+K628</f>
        <v>10995</v>
      </c>
      <c r="M628" s="22">
        <f>G628+K628</f>
        <v>0</v>
      </c>
      <c r="N628" s="37"/>
      <c r="O628" s="37"/>
      <c r="P628" s="37"/>
      <c r="Q628" s="37"/>
      <c r="R628" s="22">
        <f>L628+N628+O628+P628+Q628</f>
        <v>10995</v>
      </c>
      <c r="S628" s="22">
        <f>M628+Q628</f>
        <v>0</v>
      </c>
      <c r="T628" s="37"/>
      <c r="U628" s="37"/>
      <c r="V628" s="37"/>
      <c r="W628" s="37"/>
      <c r="X628" s="22">
        <f>R628+T628+U628+V628+W628</f>
        <v>10995</v>
      </c>
      <c r="Y628" s="22">
        <f>S628+W628</f>
        <v>0</v>
      </c>
      <c r="Z628" s="22">
        <v>800</v>
      </c>
      <c r="AA628" s="22"/>
      <c r="AB628" s="104">
        <f t="shared" si="1712"/>
        <v>7.2760345611641659</v>
      </c>
      <c r="AC628" s="104"/>
    </row>
    <row r="629" spans="1:29" ht="15" customHeight="1">
      <c r="A629" s="108"/>
      <c r="B629" s="69"/>
      <c r="C629" s="69"/>
      <c r="D629" s="69"/>
      <c r="E629" s="69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22"/>
      <c r="AA629" s="22"/>
      <c r="AB629" s="104"/>
      <c r="AC629" s="104"/>
    </row>
    <row r="630" spans="1:29" s="5" customFormat="1" ht="20.25">
      <c r="A630" s="41" t="s">
        <v>35</v>
      </c>
      <c r="B630" s="16" t="s">
        <v>36</v>
      </c>
      <c r="C630" s="16"/>
      <c r="D630" s="17"/>
      <c r="E630" s="16"/>
      <c r="F630" s="70">
        <f t="shared" ref="F630:Y630" si="1779">F632+F679+F725+F793+F800+F814+F828</f>
        <v>3150933</v>
      </c>
      <c r="G630" s="70">
        <f t="shared" si="1779"/>
        <v>274137</v>
      </c>
      <c r="H630" s="86">
        <f t="shared" si="1779"/>
        <v>0</v>
      </c>
      <c r="I630" s="86">
        <f t="shared" si="1779"/>
        <v>0</v>
      </c>
      <c r="J630" s="86">
        <f t="shared" si="1779"/>
        <v>0</v>
      </c>
      <c r="K630" s="86">
        <f t="shared" si="1779"/>
        <v>0</v>
      </c>
      <c r="L630" s="18">
        <f t="shared" si="1779"/>
        <v>3150933</v>
      </c>
      <c r="M630" s="18">
        <f t="shared" si="1779"/>
        <v>274137</v>
      </c>
      <c r="N630" s="18">
        <f t="shared" si="1779"/>
        <v>885</v>
      </c>
      <c r="O630" s="18">
        <f t="shared" si="1779"/>
        <v>-357</v>
      </c>
      <c r="P630" s="18">
        <f t="shared" si="1779"/>
        <v>0</v>
      </c>
      <c r="Q630" s="18">
        <f t="shared" si="1779"/>
        <v>793091</v>
      </c>
      <c r="R630" s="18">
        <f t="shared" si="1779"/>
        <v>3944552</v>
      </c>
      <c r="S630" s="18">
        <f t="shared" si="1779"/>
        <v>1067228</v>
      </c>
      <c r="T630" s="18">
        <f t="shared" si="1779"/>
        <v>0</v>
      </c>
      <c r="U630" s="18">
        <f t="shared" si="1779"/>
        <v>51</v>
      </c>
      <c r="V630" s="18">
        <f t="shared" si="1779"/>
        <v>0</v>
      </c>
      <c r="W630" s="18">
        <f t="shared" si="1779"/>
        <v>364005</v>
      </c>
      <c r="X630" s="18">
        <f t="shared" si="1779"/>
        <v>4308608</v>
      </c>
      <c r="Y630" s="18">
        <f t="shared" si="1779"/>
        <v>1431233</v>
      </c>
      <c r="Z630" s="18">
        <f t="shared" ref="Z630:AA630" si="1780">Z632+Z679+Z725+Z793+Z800+Z814+Z828</f>
        <v>1482425</v>
      </c>
      <c r="AA630" s="18">
        <f t="shared" si="1780"/>
        <v>781190</v>
      </c>
      <c r="AB630" s="103">
        <f t="shared" si="1712"/>
        <v>34.406123741124745</v>
      </c>
      <c r="AC630" s="103">
        <f t="shared" ref="AC630:AC655" si="1781">AA630/Y630*100</f>
        <v>54.581609004264152</v>
      </c>
    </row>
    <row r="631" spans="1:29" s="5" customFormat="1" ht="15.75" customHeight="1">
      <c r="A631" s="41"/>
      <c r="B631" s="16"/>
      <c r="C631" s="16"/>
      <c r="D631" s="17"/>
      <c r="E631" s="16"/>
      <c r="F631" s="68"/>
      <c r="G631" s="68"/>
      <c r="H631" s="35"/>
      <c r="I631" s="35"/>
      <c r="J631" s="35"/>
      <c r="K631" s="35"/>
      <c r="L631" s="68"/>
      <c r="M631" s="68"/>
      <c r="N631" s="35"/>
      <c r="O631" s="35"/>
      <c r="P631" s="35"/>
      <c r="Q631" s="35"/>
      <c r="R631" s="68"/>
      <c r="S631" s="68"/>
      <c r="T631" s="35"/>
      <c r="U631" s="35"/>
      <c r="V631" s="35"/>
      <c r="W631" s="35"/>
      <c r="X631" s="68"/>
      <c r="Y631" s="68"/>
      <c r="Z631" s="22"/>
      <c r="AA631" s="22"/>
      <c r="AB631" s="104"/>
      <c r="AC631" s="104"/>
    </row>
    <row r="632" spans="1:29" s="5" customFormat="1" ht="20.25">
      <c r="A632" s="50" t="s">
        <v>37</v>
      </c>
      <c r="B632" s="19" t="s">
        <v>56</v>
      </c>
      <c r="C632" s="19" t="s">
        <v>50</v>
      </c>
      <c r="D632" s="54"/>
      <c r="E632" s="19"/>
      <c r="F632" s="24">
        <f>F633+F673</f>
        <v>1162039</v>
      </c>
      <c r="G632" s="24">
        <f>G633</f>
        <v>0</v>
      </c>
      <c r="H632" s="35">
        <f t="shared" ref="H632:Y632" si="1782">H633+H673</f>
        <v>0</v>
      </c>
      <c r="I632" s="35">
        <f t="shared" si="1782"/>
        <v>0</v>
      </c>
      <c r="J632" s="35">
        <f t="shared" si="1782"/>
        <v>0</v>
      </c>
      <c r="K632" s="35">
        <f t="shared" si="1782"/>
        <v>0</v>
      </c>
      <c r="L632" s="24">
        <f t="shared" si="1782"/>
        <v>1162039</v>
      </c>
      <c r="M632" s="24">
        <f t="shared" si="1782"/>
        <v>0</v>
      </c>
      <c r="N632" s="24">
        <f t="shared" si="1782"/>
        <v>0</v>
      </c>
      <c r="O632" s="24">
        <f t="shared" si="1782"/>
        <v>0</v>
      </c>
      <c r="P632" s="24">
        <f t="shared" si="1782"/>
        <v>0</v>
      </c>
      <c r="Q632" s="24">
        <f t="shared" si="1782"/>
        <v>306571</v>
      </c>
      <c r="R632" s="24">
        <f t="shared" si="1782"/>
        <v>1468610</v>
      </c>
      <c r="S632" s="24">
        <f t="shared" si="1782"/>
        <v>306571</v>
      </c>
      <c r="T632" s="24">
        <f t="shared" si="1782"/>
        <v>0</v>
      </c>
      <c r="U632" s="24">
        <f t="shared" si="1782"/>
        <v>0</v>
      </c>
      <c r="V632" s="24">
        <f t="shared" si="1782"/>
        <v>0</v>
      </c>
      <c r="W632" s="24">
        <f t="shared" si="1782"/>
        <v>314002</v>
      </c>
      <c r="X632" s="24">
        <f t="shared" si="1782"/>
        <v>1782612</v>
      </c>
      <c r="Y632" s="24">
        <f t="shared" si="1782"/>
        <v>620573</v>
      </c>
      <c r="Z632" s="20">
        <f t="shared" ref="Z632:AA632" si="1783">Z633+Z673</f>
        <v>521961</v>
      </c>
      <c r="AA632" s="20">
        <f t="shared" si="1783"/>
        <v>287482</v>
      </c>
      <c r="AB632" s="105">
        <f t="shared" si="1712"/>
        <v>29.280684747999004</v>
      </c>
      <c r="AC632" s="105">
        <f t="shared" si="1781"/>
        <v>46.325251018010775</v>
      </c>
    </row>
    <row r="633" spans="1:29" s="5" customFormat="1" ht="50.25">
      <c r="A633" s="27" t="s">
        <v>459</v>
      </c>
      <c r="B633" s="21" t="s">
        <v>56</v>
      </c>
      <c r="C633" s="21" t="s">
        <v>50</v>
      </c>
      <c r="D633" s="26" t="s">
        <v>300</v>
      </c>
      <c r="E633" s="21"/>
      <c r="F633" s="22">
        <f>F634+F639+F644+F664+F648+F657+F661</f>
        <v>1161829</v>
      </c>
      <c r="G633" s="22">
        <f>G634+G639+G644+G664+G648+G657+G661</f>
        <v>0</v>
      </c>
      <c r="H633" s="35">
        <f>H634+H639+H644+H661+H664</f>
        <v>0</v>
      </c>
      <c r="I633" s="35">
        <f t="shared" ref="I633:M633" si="1784">I634+I639+I644+I661+I664</f>
        <v>0</v>
      </c>
      <c r="J633" s="35">
        <f t="shared" si="1784"/>
        <v>0</v>
      </c>
      <c r="K633" s="35">
        <f t="shared" si="1784"/>
        <v>0</v>
      </c>
      <c r="L633" s="22">
        <f t="shared" si="1784"/>
        <v>1161829</v>
      </c>
      <c r="M633" s="35">
        <f t="shared" si="1784"/>
        <v>0</v>
      </c>
      <c r="N633" s="22">
        <f>N634+N639+N644+N661+N664+N648</f>
        <v>0</v>
      </c>
      <c r="O633" s="22">
        <f t="shared" ref="O633:S633" si="1785">O634+O639+O644+O661+O664+O648</f>
        <v>0</v>
      </c>
      <c r="P633" s="22">
        <f t="shared" si="1785"/>
        <v>0</v>
      </c>
      <c r="Q633" s="22">
        <f t="shared" si="1785"/>
        <v>306571</v>
      </c>
      <c r="R633" s="22">
        <f t="shared" si="1785"/>
        <v>1468400</v>
      </c>
      <c r="S633" s="22">
        <f t="shared" si="1785"/>
        <v>306571</v>
      </c>
      <c r="T633" s="22">
        <f>T634+T639+T644+T661+T664+T648+T667+T670</f>
        <v>0</v>
      </c>
      <c r="U633" s="22">
        <f t="shared" ref="U633:Y633" si="1786">U634+U639+U644+U661+U664+U648+U667+U670</f>
        <v>0</v>
      </c>
      <c r="V633" s="22">
        <f t="shared" si="1786"/>
        <v>0</v>
      </c>
      <c r="W633" s="22">
        <f t="shared" si="1786"/>
        <v>314002</v>
      </c>
      <c r="X633" s="22">
        <f t="shared" si="1786"/>
        <v>1782402</v>
      </c>
      <c r="Y633" s="22">
        <f t="shared" si="1786"/>
        <v>620573</v>
      </c>
      <c r="Z633" s="22">
        <f t="shared" ref="Z633:AA633" si="1787">Z634+Z639+Z644+Z661+Z664+Z648+Z667+Z670</f>
        <v>521961</v>
      </c>
      <c r="AA633" s="22">
        <f t="shared" si="1787"/>
        <v>287482</v>
      </c>
      <c r="AB633" s="104">
        <f t="shared" si="1712"/>
        <v>29.284134555504316</v>
      </c>
      <c r="AC633" s="104">
        <f t="shared" si="1781"/>
        <v>46.325251018010775</v>
      </c>
    </row>
    <row r="634" spans="1:29" s="5" customFormat="1" ht="33.75">
      <c r="A634" s="48" t="s">
        <v>212</v>
      </c>
      <c r="B634" s="21" t="s">
        <v>56</v>
      </c>
      <c r="C634" s="21" t="s">
        <v>50</v>
      </c>
      <c r="D634" s="26" t="s">
        <v>301</v>
      </c>
      <c r="E634" s="21"/>
      <c r="F634" s="22">
        <f t="shared" ref="F634:G635" si="1788">F635</f>
        <v>732905</v>
      </c>
      <c r="G634" s="22">
        <f t="shared" si="1788"/>
        <v>0</v>
      </c>
      <c r="H634" s="35">
        <f>H635</f>
        <v>0</v>
      </c>
      <c r="I634" s="35">
        <f t="shared" ref="I634:M635" si="1789">I635</f>
        <v>0</v>
      </c>
      <c r="J634" s="35">
        <f t="shared" si="1789"/>
        <v>0</v>
      </c>
      <c r="K634" s="35">
        <f t="shared" si="1789"/>
        <v>0</v>
      </c>
      <c r="L634" s="22">
        <f t="shared" si="1789"/>
        <v>732905</v>
      </c>
      <c r="M634" s="35">
        <f t="shared" si="1789"/>
        <v>0</v>
      </c>
      <c r="N634" s="35">
        <f>N635</f>
        <v>0</v>
      </c>
      <c r="O634" s="35">
        <f t="shared" ref="O634:O635" si="1790">O635</f>
        <v>0</v>
      </c>
      <c r="P634" s="35">
        <f t="shared" ref="P634:P635" si="1791">P635</f>
        <v>0</v>
      </c>
      <c r="Q634" s="35">
        <f t="shared" ref="Q634:Q635" si="1792">Q635</f>
        <v>0</v>
      </c>
      <c r="R634" s="22">
        <f t="shared" ref="R634:R635" si="1793">R635</f>
        <v>732905</v>
      </c>
      <c r="S634" s="35">
        <f t="shared" ref="S634:S635" si="1794">S635</f>
        <v>0</v>
      </c>
      <c r="T634" s="35">
        <f>T635</f>
        <v>0</v>
      </c>
      <c r="U634" s="35">
        <f t="shared" ref="U634:AA635" si="1795">U635</f>
        <v>0</v>
      </c>
      <c r="V634" s="35">
        <f t="shared" si="1795"/>
        <v>0</v>
      </c>
      <c r="W634" s="35">
        <f t="shared" si="1795"/>
        <v>0</v>
      </c>
      <c r="X634" s="22">
        <f t="shared" si="1795"/>
        <v>732905</v>
      </c>
      <c r="Y634" s="35">
        <f t="shared" si="1795"/>
        <v>0</v>
      </c>
      <c r="Z634" s="22">
        <f t="shared" si="1795"/>
        <v>169298</v>
      </c>
      <c r="AA634" s="22">
        <f t="shared" si="1795"/>
        <v>0</v>
      </c>
      <c r="AB634" s="104">
        <f t="shared" si="1712"/>
        <v>23.099583165621738</v>
      </c>
      <c r="AC634" s="104"/>
    </row>
    <row r="635" spans="1:29" s="5" customFormat="1" ht="20.25">
      <c r="A635" s="55" t="s">
        <v>106</v>
      </c>
      <c r="B635" s="21" t="s">
        <v>56</v>
      </c>
      <c r="C635" s="21" t="s">
        <v>50</v>
      </c>
      <c r="D635" s="26" t="s">
        <v>302</v>
      </c>
      <c r="E635" s="21"/>
      <c r="F635" s="22">
        <f t="shared" si="1788"/>
        <v>732905</v>
      </c>
      <c r="G635" s="22">
        <f t="shared" si="1788"/>
        <v>0</v>
      </c>
      <c r="H635" s="35">
        <f>H636</f>
        <v>0</v>
      </c>
      <c r="I635" s="35">
        <f t="shared" si="1789"/>
        <v>0</v>
      </c>
      <c r="J635" s="35">
        <f t="shared" si="1789"/>
        <v>0</v>
      </c>
      <c r="K635" s="35">
        <f t="shared" si="1789"/>
        <v>0</v>
      </c>
      <c r="L635" s="22">
        <f t="shared" si="1789"/>
        <v>732905</v>
      </c>
      <c r="M635" s="35">
        <f t="shared" si="1789"/>
        <v>0</v>
      </c>
      <c r="N635" s="35">
        <f>N636</f>
        <v>0</v>
      </c>
      <c r="O635" s="35">
        <f t="shared" si="1790"/>
        <v>0</v>
      </c>
      <c r="P635" s="35">
        <f t="shared" si="1791"/>
        <v>0</v>
      </c>
      <c r="Q635" s="35">
        <f t="shared" si="1792"/>
        <v>0</v>
      </c>
      <c r="R635" s="22">
        <f t="shared" si="1793"/>
        <v>732905</v>
      </c>
      <c r="S635" s="35">
        <f t="shared" si="1794"/>
        <v>0</v>
      </c>
      <c r="T635" s="35">
        <f>T636</f>
        <v>0</v>
      </c>
      <c r="U635" s="35">
        <f t="shared" si="1795"/>
        <v>0</v>
      </c>
      <c r="V635" s="35">
        <f t="shared" si="1795"/>
        <v>0</v>
      </c>
      <c r="W635" s="35">
        <f t="shared" si="1795"/>
        <v>0</v>
      </c>
      <c r="X635" s="22">
        <f t="shared" si="1795"/>
        <v>732905</v>
      </c>
      <c r="Y635" s="35">
        <f t="shared" si="1795"/>
        <v>0</v>
      </c>
      <c r="Z635" s="22">
        <f t="shared" si="1795"/>
        <v>169298</v>
      </c>
      <c r="AA635" s="22">
        <f t="shared" si="1795"/>
        <v>0</v>
      </c>
      <c r="AB635" s="104">
        <f t="shared" si="1712"/>
        <v>23.099583165621738</v>
      </c>
      <c r="AC635" s="104"/>
    </row>
    <row r="636" spans="1:29" s="5" customFormat="1" ht="39" customHeight="1">
      <c r="A636" s="55" t="s">
        <v>83</v>
      </c>
      <c r="B636" s="21" t="s">
        <v>56</v>
      </c>
      <c r="C636" s="21" t="s">
        <v>50</v>
      </c>
      <c r="D636" s="26" t="s">
        <v>302</v>
      </c>
      <c r="E636" s="21" t="s">
        <v>84</v>
      </c>
      <c r="F636" s="22">
        <f t="shared" ref="F636:G636" si="1796">F637+F638</f>
        <v>732905</v>
      </c>
      <c r="G636" s="22">
        <f t="shared" si="1796"/>
        <v>0</v>
      </c>
      <c r="H636" s="35">
        <f>H637+H638</f>
        <v>0</v>
      </c>
      <c r="I636" s="35">
        <f t="shared" ref="I636:M636" si="1797">I637+I638</f>
        <v>0</v>
      </c>
      <c r="J636" s="35">
        <f t="shared" si="1797"/>
        <v>0</v>
      </c>
      <c r="K636" s="35">
        <f t="shared" si="1797"/>
        <v>0</v>
      </c>
      <c r="L636" s="22">
        <f t="shared" si="1797"/>
        <v>732905</v>
      </c>
      <c r="M636" s="35">
        <f t="shared" si="1797"/>
        <v>0</v>
      </c>
      <c r="N636" s="35">
        <f>N637+N638</f>
        <v>0</v>
      </c>
      <c r="O636" s="35">
        <f t="shared" ref="O636" si="1798">O637+O638</f>
        <v>0</v>
      </c>
      <c r="P636" s="35">
        <f t="shared" ref="P636" si="1799">P637+P638</f>
        <v>0</v>
      </c>
      <c r="Q636" s="35">
        <f t="shared" ref="Q636" si="1800">Q637+Q638</f>
        <v>0</v>
      </c>
      <c r="R636" s="22">
        <f t="shared" ref="R636" si="1801">R637+R638</f>
        <v>732905</v>
      </c>
      <c r="S636" s="35">
        <f t="shared" ref="S636" si="1802">S637+S638</f>
        <v>0</v>
      </c>
      <c r="T636" s="35">
        <f>T637+T638</f>
        <v>0</v>
      </c>
      <c r="U636" s="35">
        <f t="shared" ref="U636:Y636" si="1803">U637+U638</f>
        <v>0</v>
      </c>
      <c r="V636" s="35">
        <f t="shared" si="1803"/>
        <v>0</v>
      </c>
      <c r="W636" s="35">
        <f t="shared" si="1803"/>
        <v>0</v>
      </c>
      <c r="X636" s="22">
        <f t="shared" si="1803"/>
        <v>732905</v>
      </c>
      <c r="Y636" s="35">
        <f t="shared" si="1803"/>
        <v>0</v>
      </c>
      <c r="Z636" s="22">
        <f t="shared" ref="Z636:AA636" si="1804">Z637+Z638</f>
        <v>169298</v>
      </c>
      <c r="AA636" s="22">
        <f t="shared" si="1804"/>
        <v>0</v>
      </c>
      <c r="AB636" s="104">
        <f t="shared" si="1712"/>
        <v>23.099583165621738</v>
      </c>
      <c r="AC636" s="104"/>
    </row>
    <row r="637" spans="1:29" s="5" customFormat="1" ht="20.25">
      <c r="A637" s="27" t="s">
        <v>175</v>
      </c>
      <c r="B637" s="21" t="s">
        <v>56</v>
      </c>
      <c r="C637" s="21" t="s">
        <v>50</v>
      </c>
      <c r="D637" s="26" t="s">
        <v>302</v>
      </c>
      <c r="E637" s="21" t="s">
        <v>174</v>
      </c>
      <c r="F637" s="22">
        <f>457321+10561</f>
        <v>467882</v>
      </c>
      <c r="G637" s="22"/>
      <c r="H637" s="35"/>
      <c r="I637" s="35"/>
      <c r="J637" s="35"/>
      <c r="K637" s="35"/>
      <c r="L637" s="22">
        <f>F637+H637+I637+J637+K637</f>
        <v>467882</v>
      </c>
      <c r="M637" s="22">
        <f>G637+K637</f>
        <v>0</v>
      </c>
      <c r="N637" s="35"/>
      <c r="O637" s="35"/>
      <c r="P637" s="35"/>
      <c r="Q637" s="35"/>
      <c r="R637" s="22">
        <f>L637+N637+O637+P637+Q637</f>
        <v>467882</v>
      </c>
      <c r="S637" s="22">
        <f>M637+Q637</f>
        <v>0</v>
      </c>
      <c r="T637" s="35"/>
      <c r="U637" s="35"/>
      <c r="V637" s="35"/>
      <c r="W637" s="35"/>
      <c r="X637" s="22">
        <f>R637+T637+U637+V637+W637</f>
        <v>467882</v>
      </c>
      <c r="Y637" s="22">
        <f>S637+W637</f>
        <v>0</v>
      </c>
      <c r="Z637" s="22">
        <v>106460</v>
      </c>
      <c r="AA637" s="22"/>
      <c r="AB637" s="104">
        <f t="shared" si="1712"/>
        <v>22.753600266733919</v>
      </c>
      <c r="AC637" s="104"/>
    </row>
    <row r="638" spans="1:29" s="5" customFormat="1" ht="20.25">
      <c r="A638" s="27" t="s">
        <v>186</v>
      </c>
      <c r="B638" s="21" t="s">
        <v>56</v>
      </c>
      <c r="C638" s="21" t="s">
        <v>50</v>
      </c>
      <c r="D638" s="26" t="s">
        <v>302</v>
      </c>
      <c r="E638" s="21" t="s">
        <v>185</v>
      </c>
      <c r="F638" s="22">
        <f>261224+3799</f>
        <v>265023</v>
      </c>
      <c r="G638" s="22"/>
      <c r="H638" s="35"/>
      <c r="I638" s="35"/>
      <c r="J638" s="35"/>
      <c r="K638" s="35"/>
      <c r="L638" s="22">
        <f>F638+H638+I638+J638+K638</f>
        <v>265023</v>
      </c>
      <c r="M638" s="22">
        <f>G638+K638</f>
        <v>0</v>
      </c>
      <c r="N638" s="35"/>
      <c r="O638" s="35"/>
      <c r="P638" s="35"/>
      <c r="Q638" s="35"/>
      <c r="R638" s="22">
        <f>L638+N638+O638+P638+Q638</f>
        <v>265023</v>
      </c>
      <c r="S638" s="22">
        <f>M638+Q638</f>
        <v>0</v>
      </c>
      <c r="T638" s="35"/>
      <c r="U638" s="35"/>
      <c r="V638" s="35"/>
      <c r="W638" s="35"/>
      <c r="X638" s="22">
        <f>R638+T638+U638+V638+W638</f>
        <v>265023</v>
      </c>
      <c r="Y638" s="22">
        <f>S638+W638</f>
        <v>0</v>
      </c>
      <c r="Z638" s="22">
        <v>62838</v>
      </c>
      <c r="AA638" s="22"/>
      <c r="AB638" s="104">
        <f t="shared" si="1712"/>
        <v>23.710394946853668</v>
      </c>
      <c r="AC638" s="104"/>
    </row>
    <row r="639" spans="1:29" s="5" customFormat="1" ht="24" customHeight="1">
      <c r="A639" s="66" t="s">
        <v>78</v>
      </c>
      <c r="B639" s="21" t="s">
        <v>56</v>
      </c>
      <c r="C639" s="21" t="s">
        <v>50</v>
      </c>
      <c r="D639" s="21" t="s">
        <v>303</v>
      </c>
      <c r="E639" s="21"/>
      <c r="F639" s="22">
        <f>F640</f>
        <v>103232</v>
      </c>
      <c r="G639" s="22">
        <f>G640</f>
        <v>0</v>
      </c>
      <c r="H639" s="35">
        <f>H640</f>
        <v>0</v>
      </c>
      <c r="I639" s="35">
        <f t="shared" ref="I639:M640" si="1805">I640</f>
        <v>0</v>
      </c>
      <c r="J639" s="35">
        <f t="shared" si="1805"/>
        <v>0</v>
      </c>
      <c r="K639" s="35">
        <f t="shared" si="1805"/>
        <v>0</v>
      </c>
      <c r="L639" s="22">
        <f t="shared" si="1805"/>
        <v>103232</v>
      </c>
      <c r="M639" s="35">
        <f t="shared" si="1805"/>
        <v>0</v>
      </c>
      <c r="N639" s="35">
        <f>N640</f>
        <v>0</v>
      </c>
      <c r="O639" s="35">
        <f t="shared" ref="O639:O640" si="1806">O640</f>
        <v>0</v>
      </c>
      <c r="P639" s="35">
        <f t="shared" ref="P639:P640" si="1807">P640</f>
        <v>0</v>
      </c>
      <c r="Q639" s="35">
        <f t="shared" ref="Q639:Q640" si="1808">Q640</f>
        <v>0</v>
      </c>
      <c r="R639" s="22">
        <f t="shared" ref="R639:R640" si="1809">R640</f>
        <v>103232</v>
      </c>
      <c r="S639" s="35">
        <f t="shared" ref="S639:S640" si="1810">S640</f>
        <v>0</v>
      </c>
      <c r="T639" s="35">
        <f>T640</f>
        <v>0</v>
      </c>
      <c r="U639" s="35">
        <f t="shared" ref="U639:AA640" si="1811">U640</f>
        <v>0</v>
      </c>
      <c r="V639" s="35">
        <f t="shared" si="1811"/>
        <v>0</v>
      </c>
      <c r="W639" s="35">
        <f t="shared" si="1811"/>
        <v>0</v>
      </c>
      <c r="X639" s="22">
        <f t="shared" si="1811"/>
        <v>103232</v>
      </c>
      <c r="Y639" s="22">
        <f t="shared" si="1811"/>
        <v>0</v>
      </c>
      <c r="Z639" s="22">
        <f t="shared" si="1811"/>
        <v>9612</v>
      </c>
      <c r="AA639" s="22">
        <f t="shared" si="1811"/>
        <v>0</v>
      </c>
      <c r="AB639" s="104">
        <f t="shared" si="1712"/>
        <v>9.311066336019838</v>
      </c>
      <c r="AC639" s="104"/>
    </row>
    <row r="640" spans="1:29" s="5" customFormat="1" ht="20.25">
      <c r="A640" s="55" t="s">
        <v>107</v>
      </c>
      <c r="B640" s="21" t="s">
        <v>56</v>
      </c>
      <c r="C640" s="21" t="s">
        <v>50</v>
      </c>
      <c r="D640" s="21" t="s">
        <v>304</v>
      </c>
      <c r="E640" s="21"/>
      <c r="F640" s="22">
        <f t="shared" ref="F640:G640" si="1812">F641</f>
        <v>103232</v>
      </c>
      <c r="G640" s="22">
        <f t="shared" si="1812"/>
        <v>0</v>
      </c>
      <c r="H640" s="35">
        <f>H641</f>
        <v>0</v>
      </c>
      <c r="I640" s="35">
        <f t="shared" si="1805"/>
        <v>0</v>
      </c>
      <c r="J640" s="35">
        <f t="shared" si="1805"/>
        <v>0</v>
      </c>
      <c r="K640" s="35">
        <f t="shared" si="1805"/>
        <v>0</v>
      </c>
      <c r="L640" s="22">
        <f t="shared" si="1805"/>
        <v>103232</v>
      </c>
      <c r="M640" s="35">
        <f t="shared" si="1805"/>
        <v>0</v>
      </c>
      <c r="N640" s="35">
        <f>N641</f>
        <v>0</v>
      </c>
      <c r="O640" s="35">
        <f t="shared" si="1806"/>
        <v>0</v>
      </c>
      <c r="P640" s="35">
        <f t="shared" si="1807"/>
        <v>0</v>
      </c>
      <c r="Q640" s="35">
        <f t="shared" si="1808"/>
        <v>0</v>
      </c>
      <c r="R640" s="22">
        <f t="shared" si="1809"/>
        <v>103232</v>
      </c>
      <c r="S640" s="35">
        <f t="shared" si="1810"/>
        <v>0</v>
      </c>
      <c r="T640" s="35">
        <f>T641</f>
        <v>0</v>
      </c>
      <c r="U640" s="35">
        <f t="shared" si="1811"/>
        <v>0</v>
      </c>
      <c r="V640" s="35">
        <f t="shared" si="1811"/>
        <v>0</v>
      </c>
      <c r="W640" s="35">
        <f t="shared" si="1811"/>
        <v>0</v>
      </c>
      <c r="X640" s="22">
        <f t="shared" si="1811"/>
        <v>103232</v>
      </c>
      <c r="Y640" s="22">
        <f t="shared" si="1811"/>
        <v>0</v>
      </c>
      <c r="Z640" s="22">
        <f t="shared" si="1811"/>
        <v>9612</v>
      </c>
      <c r="AA640" s="22">
        <f t="shared" si="1811"/>
        <v>0</v>
      </c>
      <c r="AB640" s="104">
        <f t="shared" si="1712"/>
        <v>9.311066336019838</v>
      </c>
      <c r="AC640" s="104"/>
    </row>
    <row r="641" spans="1:29" s="5" customFormat="1" ht="38.25" customHeight="1">
      <c r="A641" s="55" t="s">
        <v>83</v>
      </c>
      <c r="B641" s="21" t="s">
        <v>56</v>
      </c>
      <c r="C641" s="21" t="s">
        <v>50</v>
      </c>
      <c r="D641" s="21" t="s">
        <v>304</v>
      </c>
      <c r="E641" s="21" t="s">
        <v>84</v>
      </c>
      <c r="F641" s="22">
        <f t="shared" ref="F641:G641" si="1813">F642+F643</f>
        <v>103232</v>
      </c>
      <c r="G641" s="22">
        <f t="shared" si="1813"/>
        <v>0</v>
      </c>
      <c r="H641" s="35">
        <f>H642+H643</f>
        <v>0</v>
      </c>
      <c r="I641" s="35">
        <f t="shared" ref="I641:M641" si="1814">I642+I643</f>
        <v>0</v>
      </c>
      <c r="J641" s="35">
        <f t="shared" si="1814"/>
        <v>0</v>
      </c>
      <c r="K641" s="35">
        <f t="shared" si="1814"/>
        <v>0</v>
      </c>
      <c r="L641" s="22">
        <f t="shared" si="1814"/>
        <v>103232</v>
      </c>
      <c r="M641" s="35">
        <f t="shared" si="1814"/>
        <v>0</v>
      </c>
      <c r="N641" s="35">
        <f>N642+N643</f>
        <v>0</v>
      </c>
      <c r="O641" s="35">
        <f t="shared" ref="O641" si="1815">O642+O643</f>
        <v>0</v>
      </c>
      <c r="P641" s="35">
        <f t="shared" ref="P641" si="1816">P642+P643</f>
        <v>0</v>
      </c>
      <c r="Q641" s="35">
        <f t="shared" ref="Q641" si="1817">Q642+Q643</f>
        <v>0</v>
      </c>
      <c r="R641" s="22">
        <f t="shared" ref="R641" si="1818">R642+R643</f>
        <v>103232</v>
      </c>
      <c r="S641" s="35">
        <f t="shared" ref="S641" si="1819">S642+S643</f>
        <v>0</v>
      </c>
      <c r="T641" s="35">
        <f>T642+T643</f>
        <v>0</v>
      </c>
      <c r="U641" s="35">
        <f t="shared" ref="U641:X641" si="1820">U642+U643</f>
        <v>0</v>
      </c>
      <c r="V641" s="35">
        <f t="shared" si="1820"/>
        <v>0</v>
      </c>
      <c r="W641" s="35">
        <f t="shared" si="1820"/>
        <v>0</v>
      </c>
      <c r="X641" s="22">
        <f t="shared" si="1820"/>
        <v>103232</v>
      </c>
      <c r="Y641" s="22">
        <f t="shared" ref="Y641:AA641" si="1821">Y642+Y643</f>
        <v>0</v>
      </c>
      <c r="Z641" s="22">
        <f t="shared" si="1821"/>
        <v>9612</v>
      </c>
      <c r="AA641" s="22">
        <f t="shared" si="1821"/>
        <v>0</v>
      </c>
      <c r="AB641" s="104">
        <f t="shared" si="1712"/>
        <v>9.311066336019838</v>
      </c>
      <c r="AC641" s="104"/>
    </row>
    <row r="642" spans="1:29" s="5" customFormat="1" ht="20.25">
      <c r="A642" s="27" t="s">
        <v>175</v>
      </c>
      <c r="B642" s="21" t="s">
        <v>56</v>
      </c>
      <c r="C642" s="21" t="s">
        <v>50</v>
      </c>
      <c r="D642" s="21" t="s">
        <v>304</v>
      </c>
      <c r="E642" s="21" t="s">
        <v>174</v>
      </c>
      <c r="F642" s="22">
        <f>61588+9793</f>
        <v>71381</v>
      </c>
      <c r="G642" s="22"/>
      <c r="H642" s="35"/>
      <c r="I642" s="35"/>
      <c r="J642" s="35"/>
      <c r="K642" s="35"/>
      <c r="L642" s="22">
        <f>F642+H642+I642+J642+K642</f>
        <v>71381</v>
      </c>
      <c r="M642" s="22">
        <f>G642+K642</f>
        <v>0</v>
      </c>
      <c r="N642" s="35"/>
      <c r="O642" s="35"/>
      <c r="P642" s="35"/>
      <c r="Q642" s="35"/>
      <c r="R642" s="22">
        <f>L642+N642+O642+P642+Q642</f>
        <v>71381</v>
      </c>
      <c r="S642" s="22">
        <f>M642+Q642</f>
        <v>0</v>
      </c>
      <c r="T642" s="35"/>
      <c r="U642" s="35"/>
      <c r="V642" s="35"/>
      <c r="W642" s="35"/>
      <c r="X642" s="22">
        <f>R642+T642+U642+V642+W642</f>
        <v>71381</v>
      </c>
      <c r="Y642" s="22">
        <f>S642+W642</f>
        <v>0</v>
      </c>
      <c r="Z642" s="22">
        <v>6772</v>
      </c>
      <c r="AA642" s="22"/>
      <c r="AB642" s="104">
        <f t="shared" si="1712"/>
        <v>9.487118420868299</v>
      </c>
      <c r="AC642" s="104"/>
    </row>
    <row r="643" spans="1:29" s="5" customFormat="1" ht="20.25">
      <c r="A643" s="27" t="s">
        <v>186</v>
      </c>
      <c r="B643" s="21" t="s">
        <v>56</v>
      </c>
      <c r="C643" s="21" t="s">
        <v>50</v>
      </c>
      <c r="D643" s="21" t="s">
        <v>304</v>
      </c>
      <c r="E643" s="21" t="s">
        <v>185</v>
      </c>
      <c r="F643" s="22">
        <f>29960+1891</f>
        <v>31851</v>
      </c>
      <c r="G643" s="22"/>
      <c r="H643" s="35"/>
      <c r="I643" s="35"/>
      <c r="J643" s="35"/>
      <c r="K643" s="35"/>
      <c r="L643" s="22">
        <f>F643+H643+I643+J643+K643</f>
        <v>31851</v>
      </c>
      <c r="M643" s="22">
        <f>G643+K643</f>
        <v>0</v>
      </c>
      <c r="N643" s="35"/>
      <c r="O643" s="35"/>
      <c r="P643" s="35"/>
      <c r="Q643" s="35"/>
      <c r="R643" s="22">
        <f>L643+N643+O643+P643+Q643</f>
        <v>31851</v>
      </c>
      <c r="S643" s="22">
        <f>M643+Q643</f>
        <v>0</v>
      </c>
      <c r="T643" s="35"/>
      <c r="U643" s="35"/>
      <c r="V643" s="35"/>
      <c r="W643" s="35"/>
      <c r="X643" s="22">
        <f>R643+T643+U643+V643+W643</f>
        <v>31851</v>
      </c>
      <c r="Y643" s="22">
        <f>S643+W643</f>
        <v>0</v>
      </c>
      <c r="Z643" s="22">
        <v>2840</v>
      </c>
      <c r="AA643" s="22"/>
      <c r="AB643" s="104">
        <f t="shared" si="1712"/>
        <v>8.9165175347712786</v>
      </c>
      <c r="AC643" s="104"/>
    </row>
    <row r="644" spans="1:29" s="5" customFormat="1" ht="20.25">
      <c r="A644" s="27" t="s">
        <v>203</v>
      </c>
      <c r="B644" s="21" t="s">
        <v>56</v>
      </c>
      <c r="C644" s="21" t="s">
        <v>50</v>
      </c>
      <c r="D644" s="21" t="s">
        <v>305</v>
      </c>
      <c r="E644" s="21"/>
      <c r="F644" s="22">
        <f t="shared" ref="F644:G646" si="1822">F645</f>
        <v>305629</v>
      </c>
      <c r="G644" s="22">
        <f t="shared" si="1822"/>
        <v>0</v>
      </c>
      <c r="H644" s="35">
        <f>H645</f>
        <v>0</v>
      </c>
      <c r="I644" s="35">
        <f t="shared" ref="I644:M646" si="1823">I645</f>
        <v>0</v>
      </c>
      <c r="J644" s="35">
        <f t="shared" si="1823"/>
        <v>0</v>
      </c>
      <c r="K644" s="35">
        <f t="shared" si="1823"/>
        <v>0</v>
      </c>
      <c r="L644" s="22">
        <f t="shared" si="1823"/>
        <v>305629</v>
      </c>
      <c r="M644" s="35">
        <f t="shared" si="1823"/>
        <v>0</v>
      </c>
      <c r="N644" s="35">
        <f>N645</f>
        <v>0</v>
      </c>
      <c r="O644" s="35">
        <f t="shared" ref="O644:O646" si="1824">O645</f>
        <v>0</v>
      </c>
      <c r="P644" s="35">
        <f t="shared" ref="P644:P646" si="1825">P645</f>
        <v>0</v>
      </c>
      <c r="Q644" s="35">
        <f t="shared" ref="Q644:Q646" si="1826">Q645</f>
        <v>0</v>
      </c>
      <c r="R644" s="22">
        <f t="shared" ref="R644:R646" si="1827">R645</f>
        <v>305629</v>
      </c>
      <c r="S644" s="35">
        <f t="shared" ref="S644:S646" si="1828">S645</f>
        <v>0</v>
      </c>
      <c r="T644" s="35">
        <f>T645</f>
        <v>0</v>
      </c>
      <c r="U644" s="35">
        <f t="shared" ref="U644:AA646" si="1829">U645</f>
        <v>0</v>
      </c>
      <c r="V644" s="35">
        <f t="shared" si="1829"/>
        <v>0</v>
      </c>
      <c r="W644" s="35">
        <f t="shared" si="1829"/>
        <v>0</v>
      </c>
      <c r="X644" s="22">
        <f t="shared" si="1829"/>
        <v>305629</v>
      </c>
      <c r="Y644" s="22">
        <f t="shared" si="1829"/>
        <v>0</v>
      </c>
      <c r="Z644" s="22">
        <f t="shared" si="1829"/>
        <v>55569</v>
      </c>
      <c r="AA644" s="22">
        <f t="shared" si="1829"/>
        <v>0</v>
      </c>
      <c r="AB644" s="104">
        <f t="shared" si="1712"/>
        <v>18.181847926734701</v>
      </c>
      <c r="AC644" s="104"/>
    </row>
    <row r="645" spans="1:29" s="5" customFormat="1" ht="33.75">
      <c r="A645" s="27" t="s">
        <v>205</v>
      </c>
      <c r="B645" s="21" t="s">
        <v>56</v>
      </c>
      <c r="C645" s="21" t="s">
        <v>50</v>
      </c>
      <c r="D645" s="21" t="s">
        <v>306</v>
      </c>
      <c r="E645" s="21"/>
      <c r="F645" s="22">
        <f t="shared" si="1822"/>
        <v>305629</v>
      </c>
      <c r="G645" s="22">
        <f t="shared" si="1822"/>
        <v>0</v>
      </c>
      <c r="H645" s="35">
        <f>H646</f>
        <v>0</v>
      </c>
      <c r="I645" s="35">
        <f t="shared" si="1823"/>
        <v>0</v>
      </c>
      <c r="J645" s="35">
        <f t="shared" si="1823"/>
        <v>0</v>
      </c>
      <c r="K645" s="35">
        <f t="shared" si="1823"/>
        <v>0</v>
      </c>
      <c r="L645" s="22">
        <f t="shared" si="1823"/>
        <v>305629</v>
      </c>
      <c r="M645" s="35">
        <f t="shared" si="1823"/>
        <v>0</v>
      </c>
      <c r="N645" s="35">
        <f>N646</f>
        <v>0</v>
      </c>
      <c r="O645" s="35">
        <f t="shared" si="1824"/>
        <v>0</v>
      </c>
      <c r="P645" s="35">
        <f t="shared" si="1825"/>
        <v>0</v>
      </c>
      <c r="Q645" s="35">
        <f t="shared" si="1826"/>
        <v>0</v>
      </c>
      <c r="R645" s="22">
        <f t="shared" si="1827"/>
        <v>305629</v>
      </c>
      <c r="S645" s="35">
        <f t="shared" si="1828"/>
        <v>0</v>
      </c>
      <c r="T645" s="35">
        <f>T646</f>
        <v>0</v>
      </c>
      <c r="U645" s="35">
        <f t="shared" si="1829"/>
        <v>0</v>
      </c>
      <c r="V645" s="35">
        <f t="shared" si="1829"/>
        <v>0</v>
      </c>
      <c r="W645" s="35">
        <f t="shared" si="1829"/>
        <v>0</v>
      </c>
      <c r="X645" s="22">
        <f t="shared" si="1829"/>
        <v>305629</v>
      </c>
      <c r="Y645" s="22">
        <f t="shared" si="1829"/>
        <v>0</v>
      </c>
      <c r="Z645" s="22">
        <f t="shared" si="1829"/>
        <v>55569</v>
      </c>
      <c r="AA645" s="22">
        <f t="shared" si="1829"/>
        <v>0</v>
      </c>
      <c r="AB645" s="104">
        <f t="shared" si="1712"/>
        <v>18.181847926734701</v>
      </c>
      <c r="AC645" s="104"/>
    </row>
    <row r="646" spans="1:29" s="5" customFormat="1" ht="39.75" customHeight="1">
      <c r="A646" s="55" t="s">
        <v>83</v>
      </c>
      <c r="B646" s="21" t="s">
        <v>56</v>
      </c>
      <c r="C646" s="21" t="s">
        <v>50</v>
      </c>
      <c r="D646" s="21" t="s">
        <v>306</v>
      </c>
      <c r="E646" s="21" t="s">
        <v>84</v>
      </c>
      <c r="F646" s="22">
        <f t="shared" si="1822"/>
        <v>305629</v>
      </c>
      <c r="G646" s="22">
        <f t="shared" si="1822"/>
        <v>0</v>
      </c>
      <c r="H646" s="35">
        <f>H647</f>
        <v>0</v>
      </c>
      <c r="I646" s="35">
        <f t="shared" si="1823"/>
        <v>0</v>
      </c>
      <c r="J646" s="35">
        <f t="shared" si="1823"/>
        <v>0</v>
      </c>
      <c r="K646" s="35">
        <f t="shared" si="1823"/>
        <v>0</v>
      </c>
      <c r="L646" s="22">
        <f t="shared" si="1823"/>
        <v>305629</v>
      </c>
      <c r="M646" s="35">
        <f t="shared" si="1823"/>
        <v>0</v>
      </c>
      <c r="N646" s="35">
        <f>N647</f>
        <v>0</v>
      </c>
      <c r="O646" s="35">
        <f t="shared" si="1824"/>
        <v>0</v>
      </c>
      <c r="P646" s="35">
        <f t="shared" si="1825"/>
        <v>0</v>
      </c>
      <c r="Q646" s="35">
        <f t="shared" si="1826"/>
        <v>0</v>
      </c>
      <c r="R646" s="22">
        <f t="shared" si="1827"/>
        <v>305629</v>
      </c>
      <c r="S646" s="35">
        <f t="shared" si="1828"/>
        <v>0</v>
      </c>
      <c r="T646" s="35">
        <f>T647</f>
        <v>0</v>
      </c>
      <c r="U646" s="35">
        <f t="shared" si="1829"/>
        <v>0</v>
      </c>
      <c r="V646" s="35">
        <f t="shared" si="1829"/>
        <v>0</v>
      </c>
      <c r="W646" s="35">
        <f t="shared" si="1829"/>
        <v>0</v>
      </c>
      <c r="X646" s="22">
        <f t="shared" si="1829"/>
        <v>305629</v>
      </c>
      <c r="Y646" s="22">
        <f t="shared" si="1829"/>
        <v>0</v>
      </c>
      <c r="Z646" s="22">
        <f t="shared" si="1829"/>
        <v>55569</v>
      </c>
      <c r="AA646" s="22">
        <f t="shared" si="1829"/>
        <v>0</v>
      </c>
      <c r="AB646" s="104">
        <f t="shared" si="1712"/>
        <v>18.181847926734701</v>
      </c>
      <c r="AC646" s="104"/>
    </row>
    <row r="647" spans="1:29" s="5" customFormat="1" ht="50.25">
      <c r="A647" s="27" t="s">
        <v>190</v>
      </c>
      <c r="B647" s="21" t="s">
        <v>56</v>
      </c>
      <c r="C647" s="21" t="s">
        <v>50</v>
      </c>
      <c r="D647" s="21" t="s">
        <v>306</v>
      </c>
      <c r="E647" s="21" t="s">
        <v>180</v>
      </c>
      <c r="F647" s="22">
        <f>296738+8891</f>
        <v>305629</v>
      </c>
      <c r="G647" s="22"/>
      <c r="H647" s="35"/>
      <c r="I647" s="35"/>
      <c r="J647" s="35"/>
      <c r="K647" s="35"/>
      <c r="L647" s="22">
        <f>F647+H647+I647+J647+K647</f>
        <v>305629</v>
      </c>
      <c r="M647" s="22">
        <f>G647+K647</f>
        <v>0</v>
      </c>
      <c r="N647" s="35"/>
      <c r="O647" s="35"/>
      <c r="P647" s="35"/>
      <c r="Q647" s="35"/>
      <c r="R647" s="22">
        <f>L647+N647+O647+P647+Q647</f>
        <v>305629</v>
      </c>
      <c r="S647" s="22">
        <f>M647+Q647</f>
        <v>0</v>
      </c>
      <c r="T647" s="35"/>
      <c r="U647" s="35"/>
      <c r="V647" s="35"/>
      <c r="W647" s="35"/>
      <c r="X647" s="22">
        <f>R647+T647+U647+V647+W647</f>
        <v>305629</v>
      </c>
      <c r="Y647" s="22">
        <f>S647+W647</f>
        <v>0</v>
      </c>
      <c r="Z647" s="22">
        <v>55569</v>
      </c>
      <c r="AA647" s="22"/>
      <c r="AB647" s="104">
        <f t="shared" si="1712"/>
        <v>18.181847926734701</v>
      </c>
      <c r="AC647" s="104"/>
    </row>
    <row r="648" spans="1:29" s="5" customFormat="1" ht="20.25">
      <c r="A648" s="71" t="s">
        <v>547</v>
      </c>
      <c r="B648" s="21" t="s">
        <v>56</v>
      </c>
      <c r="C648" s="21" t="s">
        <v>50</v>
      </c>
      <c r="D648" s="21" t="s">
        <v>581</v>
      </c>
      <c r="E648" s="21"/>
      <c r="F648" s="22">
        <f t="shared" ref="F648:G648" si="1830">F649+F653</f>
        <v>0</v>
      </c>
      <c r="G648" s="22">
        <f t="shared" si="1830"/>
        <v>0</v>
      </c>
      <c r="H648" s="35"/>
      <c r="I648" s="35"/>
      <c r="J648" s="35"/>
      <c r="K648" s="35"/>
      <c r="L648" s="22">
        <f t="shared" ref="L648:M648" si="1831">L649+L653</f>
        <v>0</v>
      </c>
      <c r="M648" s="22">
        <f t="shared" si="1831"/>
        <v>0</v>
      </c>
      <c r="N648" s="22">
        <f>N649+N653</f>
        <v>0</v>
      </c>
      <c r="O648" s="22">
        <f t="shared" ref="O648:S648" si="1832">O649+O653</f>
        <v>0</v>
      </c>
      <c r="P648" s="22">
        <f t="shared" si="1832"/>
        <v>0</v>
      </c>
      <c r="Q648" s="22">
        <f t="shared" si="1832"/>
        <v>306571</v>
      </c>
      <c r="R648" s="22">
        <f t="shared" si="1832"/>
        <v>306571</v>
      </c>
      <c r="S648" s="22">
        <f t="shared" si="1832"/>
        <v>306571</v>
      </c>
      <c r="T648" s="22">
        <f>T649+T653</f>
        <v>0</v>
      </c>
      <c r="U648" s="22">
        <f t="shared" ref="U648:Y648" si="1833">U649+U653</f>
        <v>0</v>
      </c>
      <c r="V648" s="22">
        <f t="shared" si="1833"/>
        <v>0</v>
      </c>
      <c r="W648" s="22">
        <f t="shared" si="1833"/>
        <v>0</v>
      </c>
      <c r="X648" s="22">
        <f t="shared" si="1833"/>
        <v>306571</v>
      </c>
      <c r="Y648" s="22">
        <f t="shared" si="1833"/>
        <v>306571</v>
      </c>
      <c r="Z648" s="22">
        <f t="shared" ref="Z648:AA648" si="1834">Z649+Z653</f>
        <v>287482</v>
      </c>
      <c r="AA648" s="22">
        <f t="shared" si="1834"/>
        <v>287482</v>
      </c>
      <c r="AB648" s="104">
        <f t="shared" si="1712"/>
        <v>93.773383653378829</v>
      </c>
      <c r="AC648" s="104">
        <f t="shared" si="1781"/>
        <v>93.773383653378829</v>
      </c>
    </row>
    <row r="649" spans="1:29" s="5" customFormat="1" ht="50.25">
      <c r="A649" s="57" t="s">
        <v>582</v>
      </c>
      <c r="B649" s="21" t="s">
        <v>56</v>
      </c>
      <c r="C649" s="21" t="s">
        <v>50</v>
      </c>
      <c r="D649" s="21" t="s">
        <v>580</v>
      </c>
      <c r="E649" s="21"/>
      <c r="F649" s="22">
        <f t="shared" ref="F649:G649" si="1835">F650</f>
        <v>0</v>
      </c>
      <c r="G649" s="22">
        <f t="shared" si="1835"/>
        <v>0</v>
      </c>
      <c r="H649" s="35"/>
      <c r="I649" s="35"/>
      <c r="J649" s="35"/>
      <c r="K649" s="35"/>
      <c r="L649" s="22">
        <f t="shared" ref="L649:M649" si="1836">L650</f>
        <v>0</v>
      </c>
      <c r="M649" s="22">
        <f t="shared" si="1836"/>
        <v>0</v>
      </c>
      <c r="N649" s="22">
        <f>N650</f>
        <v>0</v>
      </c>
      <c r="O649" s="22">
        <f t="shared" ref="O649:AA649" si="1837">O650</f>
        <v>0</v>
      </c>
      <c r="P649" s="22">
        <f t="shared" si="1837"/>
        <v>0</v>
      </c>
      <c r="Q649" s="22">
        <f t="shared" si="1837"/>
        <v>273708</v>
      </c>
      <c r="R649" s="22">
        <f t="shared" si="1837"/>
        <v>273708</v>
      </c>
      <c r="S649" s="22">
        <f t="shared" si="1837"/>
        <v>273708</v>
      </c>
      <c r="T649" s="22">
        <f>T650</f>
        <v>0</v>
      </c>
      <c r="U649" s="22">
        <f t="shared" si="1837"/>
        <v>0</v>
      </c>
      <c r="V649" s="22">
        <f t="shared" si="1837"/>
        <v>0</v>
      </c>
      <c r="W649" s="22">
        <f t="shared" si="1837"/>
        <v>0</v>
      </c>
      <c r="X649" s="22">
        <f t="shared" si="1837"/>
        <v>273708</v>
      </c>
      <c r="Y649" s="22">
        <f t="shared" si="1837"/>
        <v>273708</v>
      </c>
      <c r="Z649" s="22">
        <f t="shared" si="1837"/>
        <v>258410</v>
      </c>
      <c r="AA649" s="22">
        <f t="shared" si="1837"/>
        <v>258410</v>
      </c>
      <c r="AB649" s="104">
        <f t="shared" si="1712"/>
        <v>94.41083198152775</v>
      </c>
      <c r="AC649" s="104">
        <f t="shared" si="1781"/>
        <v>94.41083198152775</v>
      </c>
    </row>
    <row r="650" spans="1:29" s="5" customFormat="1" ht="42" customHeight="1">
      <c r="A650" s="27" t="s">
        <v>83</v>
      </c>
      <c r="B650" s="21" t="s">
        <v>56</v>
      </c>
      <c r="C650" s="21" t="s">
        <v>50</v>
      </c>
      <c r="D650" s="52" t="s">
        <v>580</v>
      </c>
      <c r="E650" s="21" t="s">
        <v>84</v>
      </c>
      <c r="F650" s="22">
        <f t="shared" ref="F650:G650" si="1838">F651+F652</f>
        <v>0</v>
      </c>
      <c r="G650" s="22">
        <f t="shared" si="1838"/>
        <v>0</v>
      </c>
      <c r="H650" s="35"/>
      <c r="I650" s="35"/>
      <c r="J650" s="35"/>
      <c r="K650" s="35"/>
      <c r="L650" s="22">
        <f t="shared" ref="L650:M650" si="1839">L651+L652</f>
        <v>0</v>
      </c>
      <c r="M650" s="22">
        <f t="shared" si="1839"/>
        <v>0</v>
      </c>
      <c r="N650" s="22">
        <f>N651+N652</f>
        <v>0</v>
      </c>
      <c r="O650" s="22">
        <f t="shared" ref="O650:S650" si="1840">O651+O652</f>
        <v>0</v>
      </c>
      <c r="P650" s="22">
        <f t="shared" si="1840"/>
        <v>0</v>
      </c>
      <c r="Q650" s="22">
        <f t="shared" si="1840"/>
        <v>273708</v>
      </c>
      <c r="R650" s="22">
        <f t="shared" si="1840"/>
        <v>273708</v>
      </c>
      <c r="S650" s="22">
        <f t="shared" si="1840"/>
        <v>273708</v>
      </c>
      <c r="T650" s="22">
        <f>T651+T652</f>
        <v>0</v>
      </c>
      <c r="U650" s="22">
        <f t="shared" ref="U650:Y650" si="1841">U651+U652</f>
        <v>0</v>
      </c>
      <c r="V650" s="22">
        <f t="shared" si="1841"/>
        <v>0</v>
      </c>
      <c r="W650" s="22">
        <f t="shared" si="1841"/>
        <v>0</v>
      </c>
      <c r="X650" s="22">
        <f t="shared" si="1841"/>
        <v>273708</v>
      </c>
      <c r="Y650" s="22">
        <f t="shared" si="1841"/>
        <v>273708</v>
      </c>
      <c r="Z650" s="22">
        <f t="shared" ref="Z650:AA650" si="1842">Z651+Z652</f>
        <v>258410</v>
      </c>
      <c r="AA650" s="22">
        <f t="shared" si="1842"/>
        <v>258410</v>
      </c>
      <c r="AB650" s="104">
        <f t="shared" si="1712"/>
        <v>94.41083198152775</v>
      </c>
      <c r="AC650" s="104">
        <f t="shared" si="1781"/>
        <v>94.41083198152775</v>
      </c>
    </row>
    <row r="651" spans="1:29" s="5" customFormat="1" ht="20.25">
      <c r="A651" s="71" t="s">
        <v>175</v>
      </c>
      <c r="B651" s="21" t="s">
        <v>56</v>
      </c>
      <c r="C651" s="21" t="s">
        <v>50</v>
      </c>
      <c r="D651" s="52" t="s">
        <v>580</v>
      </c>
      <c r="E651" s="21" t="s">
        <v>174</v>
      </c>
      <c r="F651" s="22"/>
      <c r="G651" s="22"/>
      <c r="H651" s="35"/>
      <c r="I651" s="35"/>
      <c r="J651" s="35"/>
      <c r="K651" s="35"/>
      <c r="L651" s="22"/>
      <c r="M651" s="22"/>
      <c r="N651" s="22"/>
      <c r="O651" s="22"/>
      <c r="P651" s="22"/>
      <c r="Q651" s="22">
        <v>187548</v>
      </c>
      <c r="R651" s="22">
        <f>L651+N651+O651+P651+Q651</f>
        <v>187548</v>
      </c>
      <c r="S651" s="22">
        <f>M651+Q651</f>
        <v>187548</v>
      </c>
      <c r="T651" s="22"/>
      <c r="U651" s="22"/>
      <c r="V651" s="22"/>
      <c r="W651" s="22"/>
      <c r="X651" s="22">
        <f>R651+T651+U651+V651+W651</f>
        <v>187548</v>
      </c>
      <c r="Y651" s="22">
        <f>S651+W651</f>
        <v>187548</v>
      </c>
      <c r="Z651" s="22">
        <v>176571</v>
      </c>
      <c r="AA651" s="22">
        <v>176571</v>
      </c>
      <c r="AB651" s="104">
        <f t="shared" si="1712"/>
        <v>94.147098342824236</v>
      </c>
      <c r="AC651" s="104">
        <f t="shared" si="1781"/>
        <v>94.147098342824236</v>
      </c>
    </row>
    <row r="652" spans="1:29" s="5" customFormat="1" ht="20.25">
      <c r="A652" s="59" t="s">
        <v>186</v>
      </c>
      <c r="B652" s="21" t="s">
        <v>56</v>
      </c>
      <c r="C652" s="21" t="s">
        <v>50</v>
      </c>
      <c r="D652" s="52" t="s">
        <v>580</v>
      </c>
      <c r="E652" s="21" t="s">
        <v>185</v>
      </c>
      <c r="F652" s="22"/>
      <c r="G652" s="22"/>
      <c r="H652" s="35"/>
      <c r="I652" s="35"/>
      <c r="J652" s="35"/>
      <c r="K652" s="35"/>
      <c r="L652" s="22"/>
      <c r="M652" s="22"/>
      <c r="N652" s="22"/>
      <c r="O652" s="22"/>
      <c r="P652" s="22"/>
      <c r="Q652" s="22">
        <v>86160</v>
      </c>
      <c r="R652" s="22">
        <f>L652+N652+O652+P652+Q652</f>
        <v>86160</v>
      </c>
      <c r="S652" s="22">
        <f>M652+Q652</f>
        <v>86160</v>
      </c>
      <c r="T652" s="22"/>
      <c r="U652" s="22"/>
      <c r="V652" s="22"/>
      <c r="W652" s="22"/>
      <c r="X652" s="22">
        <f>R652+T652+U652+V652+W652</f>
        <v>86160</v>
      </c>
      <c r="Y652" s="22">
        <f>S652+W652</f>
        <v>86160</v>
      </c>
      <c r="Z652" s="22">
        <v>81839</v>
      </c>
      <c r="AA652" s="22">
        <v>81839</v>
      </c>
      <c r="AB652" s="104">
        <f t="shared" si="1712"/>
        <v>94.984911792014856</v>
      </c>
      <c r="AC652" s="104">
        <f t="shared" si="1781"/>
        <v>94.984911792014856</v>
      </c>
    </row>
    <row r="653" spans="1:29" s="5" customFormat="1" ht="116.25">
      <c r="A653" s="57" t="s">
        <v>583</v>
      </c>
      <c r="B653" s="21" t="s">
        <v>56</v>
      </c>
      <c r="C653" s="21" t="s">
        <v>50</v>
      </c>
      <c r="D653" s="52" t="s">
        <v>584</v>
      </c>
      <c r="E653" s="21"/>
      <c r="F653" s="22">
        <f t="shared" ref="F653:G653" si="1843">F654</f>
        <v>0</v>
      </c>
      <c r="G653" s="22">
        <f t="shared" si="1843"/>
        <v>0</v>
      </c>
      <c r="H653" s="35"/>
      <c r="I653" s="35"/>
      <c r="J653" s="35"/>
      <c r="K653" s="35"/>
      <c r="L653" s="22">
        <f t="shared" ref="L653:M653" si="1844">L654</f>
        <v>0</v>
      </c>
      <c r="M653" s="22">
        <f t="shared" si="1844"/>
        <v>0</v>
      </c>
      <c r="N653" s="22">
        <f>N654</f>
        <v>0</v>
      </c>
      <c r="O653" s="22">
        <f t="shared" ref="O653:AA653" si="1845">O654</f>
        <v>0</v>
      </c>
      <c r="P653" s="22">
        <f t="shared" si="1845"/>
        <v>0</v>
      </c>
      <c r="Q653" s="22">
        <f t="shared" si="1845"/>
        <v>32863</v>
      </c>
      <c r="R653" s="22">
        <f t="shared" si="1845"/>
        <v>32863</v>
      </c>
      <c r="S653" s="22">
        <f t="shared" si="1845"/>
        <v>32863</v>
      </c>
      <c r="T653" s="22">
        <f>T654</f>
        <v>0</v>
      </c>
      <c r="U653" s="22">
        <f t="shared" si="1845"/>
        <v>0</v>
      </c>
      <c r="V653" s="22">
        <f t="shared" si="1845"/>
        <v>0</v>
      </c>
      <c r="W653" s="22">
        <f t="shared" si="1845"/>
        <v>0</v>
      </c>
      <c r="X653" s="22">
        <f t="shared" si="1845"/>
        <v>32863</v>
      </c>
      <c r="Y653" s="22">
        <f t="shared" si="1845"/>
        <v>32863</v>
      </c>
      <c r="Z653" s="22">
        <f t="shared" si="1845"/>
        <v>29072</v>
      </c>
      <c r="AA653" s="22">
        <f t="shared" si="1845"/>
        <v>29072</v>
      </c>
      <c r="AB653" s="104">
        <f t="shared" si="1712"/>
        <v>88.464230289383195</v>
      </c>
      <c r="AC653" s="104">
        <f t="shared" si="1781"/>
        <v>88.464230289383195</v>
      </c>
    </row>
    <row r="654" spans="1:29" s="5" customFormat="1" ht="35.25" customHeight="1">
      <c r="A654" s="27" t="s">
        <v>83</v>
      </c>
      <c r="B654" s="21" t="s">
        <v>56</v>
      </c>
      <c r="C654" s="21" t="s">
        <v>50</v>
      </c>
      <c r="D654" s="52" t="s">
        <v>584</v>
      </c>
      <c r="E654" s="21" t="s">
        <v>84</v>
      </c>
      <c r="F654" s="22">
        <f t="shared" ref="F654:G654" si="1846">F655+F656</f>
        <v>0</v>
      </c>
      <c r="G654" s="22">
        <f t="shared" si="1846"/>
        <v>0</v>
      </c>
      <c r="H654" s="35"/>
      <c r="I654" s="35"/>
      <c r="J654" s="35"/>
      <c r="K654" s="35"/>
      <c r="L654" s="22">
        <f t="shared" ref="L654:M654" si="1847">L655+L656</f>
        <v>0</v>
      </c>
      <c r="M654" s="22">
        <f t="shared" si="1847"/>
        <v>0</v>
      </c>
      <c r="N654" s="22">
        <f>N655+N656</f>
        <v>0</v>
      </c>
      <c r="O654" s="22">
        <f t="shared" ref="O654:S654" si="1848">O655+O656</f>
        <v>0</v>
      </c>
      <c r="P654" s="22">
        <f t="shared" si="1848"/>
        <v>0</v>
      </c>
      <c r="Q654" s="22">
        <f t="shared" si="1848"/>
        <v>32863</v>
      </c>
      <c r="R654" s="22">
        <f t="shared" si="1848"/>
        <v>32863</v>
      </c>
      <c r="S654" s="22">
        <f t="shared" si="1848"/>
        <v>32863</v>
      </c>
      <c r="T654" s="22">
        <f>T655+T656</f>
        <v>0</v>
      </c>
      <c r="U654" s="22">
        <f t="shared" ref="U654:Y654" si="1849">U655+U656</f>
        <v>0</v>
      </c>
      <c r="V654" s="22">
        <f t="shared" si="1849"/>
        <v>0</v>
      </c>
      <c r="W654" s="22">
        <f t="shared" si="1849"/>
        <v>0</v>
      </c>
      <c r="X654" s="22">
        <f t="shared" si="1849"/>
        <v>32863</v>
      </c>
      <c r="Y654" s="22">
        <f t="shared" si="1849"/>
        <v>32863</v>
      </c>
      <c r="Z654" s="22">
        <f t="shared" ref="Z654:AA654" si="1850">Z655+Z656</f>
        <v>29072</v>
      </c>
      <c r="AA654" s="22">
        <f t="shared" si="1850"/>
        <v>29072</v>
      </c>
      <c r="AB654" s="104">
        <f t="shared" si="1712"/>
        <v>88.464230289383195</v>
      </c>
      <c r="AC654" s="104">
        <f t="shared" si="1781"/>
        <v>88.464230289383195</v>
      </c>
    </row>
    <row r="655" spans="1:29" s="5" customFormat="1" ht="20.25">
      <c r="A655" s="71" t="s">
        <v>175</v>
      </c>
      <c r="B655" s="21" t="s">
        <v>56</v>
      </c>
      <c r="C655" s="21" t="s">
        <v>50</v>
      </c>
      <c r="D655" s="52" t="s">
        <v>584</v>
      </c>
      <c r="E655" s="21" t="s">
        <v>174</v>
      </c>
      <c r="F655" s="22"/>
      <c r="G655" s="22"/>
      <c r="H655" s="35"/>
      <c r="I655" s="35"/>
      <c r="J655" s="35"/>
      <c r="K655" s="35"/>
      <c r="L655" s="22"/>
      <c r="M655" s="22"/>
      <c r="N655" s="22"/>
      <c r="O655" s="22"/>
      <c r="P655" s="22"/>
      <c r="Q655" s="22">
        <v>23051</v>
      </c>
      <c r="R655" s="22">
        <f>L655+N655+O655+P655+Q655</f>
        <v>23051</v>
      </c>
      <c r="S655" s="22">
        <f>M655+Q655</f>
        <v>23051</v>
      </c>
      <c r="T655" s="22"/>
      <c r="U655" s="22"/>
      <c r="V655" s="22"/>
      <c r="W655" s="22"/>
      <c r="X655" s="22">
        <f>R655+T655+U655+V655+W655</f>
        <v>23051</v>
      </c>
      <c r="Y655" s="22">
        <f>S655+W655</f>
        <v>23051</v>
      </c>
      <c r="Z655" s="22">
        <v>20063</v>
      </c>
      <c r="AA655" s="22">
        <v>20063</v>
      </c>
      <c r="AB655" s="104">
        <f t="shared" si="1712"/>
        <v>87.037438722831979</v>
      </c>
      <c r="AC655" s="104">
        <f t="shared" si="1781"/>
        <v>87.037438722831979</v>
      </c>
    </row>
    <row r="656" spans="1:29" s="5" customFormat="1" ht="20.25">
      <c r="A656" s="59" t="s">
        <v>186</v>
      </c>
      <c r="B656" s="21" t="s">
        <v>56</v>
      </c>
      <c r="C656" s="21" t="s">
        <v>50</v>
      </c>
      <c r="D656" s="52" t="s">
        <v>584</v>
      </c>
      <c r="E656" s="21" t="s">
        <v>185</v>
      </c>
      <c r="F656" s="22"/>
      <c r="G656" s="22"/>
      <c r="H656" s="35"/>
      <c r="I656" s="35"/>
      <c r="J656" s="35"/>
      <c r="K656" s="35"/>
      <c r="L656" s="22"/>
      <c r="M656" s="22"/>
      <c r="N656" s="22"/>
      <c r="O656" s="22"/>
      <c r="P656" s="22"/>
      <c r="Q656" s="22">
        <v>9812</v>
      </c>
      <c r="R656" s="22">
        <f>L656+N656+O656+P656+Q656</f>
        <v>9812</v>
      </c>
      <c r="S656" s="22">
        <f>M656+Q656</f>
        <v>9812</v>
      </c>
      <c r="T656" s="22"/>
      <c r="U656" s="22"/>
      <c r="V656" s="22"/>
      <c r="W656" s="22"/>
      <c r="X656" s="22">
        <f>R656+T656+U656+V656+W656</f>
        <v>9812</v>
      </c>
      <c r="Y656" s="22">
        <f>S656+W656</f>
        <v>9812</v>
      </c>
      <c r="Z656" s="22">
        <v>9009</v>
      </c>
      <c r="AA656" s="22">
        <v>9009</v>
      </c>
      <c r="AB656" s="104">
        <f t="shared" ref="AB656:AB719" si="1851">Z656/X656*100</f>
        <v>91.816143497757849</v>
      </c>
      <c r="AC656" s="104">
        <f t="shared" ref="AC656:AC719" si="1852">AA656/Y656*100</f>
        <v>91.816143497757849</v>
      </c>
    </row>
    <row r="657" spans="1:29" s="5" customFormat="1" ht="33.75" hidden="1">
      <c r="A657" s="27" t="s">
        <v>150</v>
      </c>
      <c r="B657" s="62" t="s">
        <v>56</v>
      </c>
      <c r="C657" s="21" t="s">
        <v>50</v>
      </c>
      <c r="D657" s="52" t="s">
        <v>597</v>
      </c>
      <c r="E657" s="21"/>
      <c r="F657" s="22">
        <f t="shared" ref="F657" si="1853">F658</f>
        <v>0</v>
      </c>
      <c r="G657" s="22">
        <f t="shared" ref="F657:G659" si="1854">G658</f>
        <v>0</v>
      </c>
      <c r="H657" s="35"/>
      <c r="I657" s="35"/>
      <c r="J657" s="35"/>
      <c r="K657" s="35"/>
      <c r="L657" s="22">
        <f t="shared" ref="L657:M659" si="1855">L658</f>
        <v>0</v>
      </c>
      <c r="M657" s="22">
        <f t="shared" si="1855"/>
        <v>0</v>
      </c>
      <c r="N657" s="35"/>
      <c r="O657" s="35"/>
      <c r="P657" s="35"/>
      <c r="Q657" s="35"/>
      <c r="R657" s="22">
        <f t="shared" ref="R657:S659" si="1856">R658</f>
        <v>0</v>
      </c>
      <c r="S657" s="22">
        <f t="shared" si="1856"/>
        <v>0</v>
      </c>
      <c r="T657" s="35"/>
      <c r="U657" s="35"/>
      <c r="V657" s="35"/>
      <c r="W657" s="35"/>
      <c r="X657" s="22">
        <f t="shared" ref="X657:Y659" si="1857">X658</f>
        <v>0</v>
      </c>
      <c r="Y657" s="22">
        <f t="shared" si="1857"/>
        <v>0</v>
      </c>
      <c r="Z657" s="22"/>
      <c r="AA657" s="22"/>
      <c r="AB657" s="104" t="e">
        <f t="shared" si="1851"/>
        <v>#DIV/0!</v>
      </c>
      <c r="AC657" s="104" t="e">
        <f t="shared" si="1852"/>
        <v>#DIV/0!</v>
      </c>
    </row>
    <row r="658" spans="1:29" s="5" customFormat="1" ht="50.25" hidden="1">
      <c r="A658" s="71" t="s">
        <v>420</v>
      </c>
      <c r="B658" s="62" t="s">
        <v>56</v>
      </c>
      <c r="C658" s="21" t="s">
        <v>50</v>
      </c>
      <c r="D658" s="52" t="s">
        <v>598</v>
      </c>
      <c r="E658" s="21"/>
      <c r="F658" s="22">
        <f t="shared" si="1854"/>
        <v>0</v>
      </c>
      <c r="G658" s="22">
        <f t="shared" si="1854"/>
        <v>0</v>
      </c>
      <c r="H658" s="35"/>
      <c r="I658" s="35"/>
      <c r="J658" s="35"/>
      <c r="K658" s="35"/>
      <c r="L658" s="22">
        <f t="shared" si="1855"/>
        <v>0</v>
      </c>
      <c r="M658" s="22">
        <f t="shared" si="1855"/>
        <v>0</v>
      </c>
      <c r="N658" s="35"/>
      <c r="O658" s="35"/>
      <c r="P658" s="35"/>
      <c r="Q658" s="35"/>
      <c r="R658" s="22">
        <f t="shared" si="1856"/>
        <v>0</v>
      </c>
      <c r="S658" s="22">
        <f t="shared" si="1856"/>
        <v>0</v>
      </c>
      <c r="T658" s="35"/>
      <c r="U658" s="35"/>
      <c r="V658" s="35"/>
      <c r="W658" s="35"/>
      <c r="X658" s="22">
        <f t="shared" si="1857"/>
        <v>0</v>
      </c>
      <c r="Y658" s="22">
        <f t="shared" si="1857"/>
        <v>0</v>
      </c>
      <c r="Z658" s="22"/>
      <c r="AA658" s="22"/>
      <c r="AB658" s="104" t="e">
        <f t="shared" si="1851"/>
        <v>#DIV/0!</v>
      </c>
      <c r="AC658" s="104" t="e">
        <f t="shared" si="1852"/>
        <v>#DIV/0!</v>
      </c>
    </row>
    <row r="659" spans="1:29" s="5" customFormat="1" ht="38.25" hidden="1" customHeight="1">
      <c r="A659" s="27" t="s">
        <v>83</v>
      </c>
      <c r="B659" s="62" t="s">
        <v>56</v>
      </c>
      <c r="C659" s="21" t="s">
        <v>50</v>
      </c>
      <c r="D659" s="52" t="s">
        <v>598</v>
      </c>
      <c r="E659" s="21" t="s">
        <v>84</v>
      </c>
      <c r="F659" s="22">
        <f t="shared" si="1854"/>
        <v>0</v>
      </c>
      <c r="G659" s="22">
        <f t="shared" si="1854"/>
        <v>0</v>
      </c>
      <c r="H659" s="35"/>
      <c r="I659" s="35"/>
      <c r="J659" s="35"/>
      <c r="K659" s="35"/>
      <c r="L659" s="22">
        <f t="shared" si="1855"/>
        <v>0</v>
      </c>
      <c r="M659" s="22">
        <f t="shared" si="1855"/>
        <v>0</v>
      </c>
      <c r="N659" s="35"/>
      <c r="O659" s="35"/>
      <c r="P659" s="35"/>
      <c r="Q659" s="35"/>
      <c r="R659" s="22">
        <f t="shared" si="1856"/>
        <v>0</v>
      </c>
      <c r="S659" s="22">
        <f t="shared" si="1856"/>
        <v>0</v>
      </c>
      <c r="T659" s="35"/>
      <c r="U659" s="35"/>
      <c r="V659" s="35"/>
      <c r="W659" s="35"/>
      <c r="X659" s="22">
        <f t="shared" si="1857"/>
        <v>0</v>
      </c>
      <c r="Y659" s="22">
        <f t="shared" si="1857"/>
        <v>0</v>
      </c>
      <c r="Z659" s="22"/>
      <c r="AA659" s="22"/>
      <c r="AB659" s="104" t="e">
        <f t="shared" si="1851"/>
        <v>#DIV/0!</v>
      </c>
      <c r="AC659" s="104" t="e">
        <f t="shared" si="1852"/>
        <v>#DIV/0!</v>
      </c>
    </row>
    <row r="660" spans="1:29" s="5" customFormat="1" ht="50.25" hidden="1">
      <c r="A660" s="27" t="s">
        <v>190</v>
      </c>
      <c r="B660" s="62" t="s">
        <v>56</v>
      </c>
      <c r="C660" s="21" t="s">
        <v>50</v>
      </c>
      <c r="D660" s="52" t="s">
        <v>598</v>
      </c>
      <c r="E660" s="21" t="s">
        <v>180</v>
      </c>
      <c r="F660" s="22"/>
      <c r="G660" s="22"/>
      <c r="H660" s="35"/>
      <c r="I660" s="35"/>
      <c r="J660" s="35"/>
      <c r="K660" s="35"/>
      <c r="L660" s="22"/>
      <c r="M660" s="22"/>
      <c r="N660" s="35"/>
      <c r="O660" s="35"/>
      <c r="P660" s="35"/>
      <c r="Q660" s="35"/>
      <c r="R660" s="22"/>
      <c r="S660" s="22"/>
      <c r="T660" s="35"/>
      <c r="U660" s="35"/>
      <c r="V660" s="35"/>
      <c r="W660" s="35"/>
      <c r="X660" s="22"/>
      <c r="Y660" s="22"/>
      <c r="Z660" s="22"/>
      <c r="AA660" s="22"/>
      <c r="AB660" s="104" t="e">
        <f t="shared" si="1851"/>
        <v>#DIV/0!</v>
      </c>
      <c r="AC660" s="104" t="e">
        <f t="shared" si="1852"/>
        <v>#DIV/0!</v>
      </c>
    </row>
    <row r="661" spans="1:29" s="5" customFormat="1" ht="66.75" hidden="1">
      <c r="A661" s="27" t="s">
        <v>651</v>
      </c>
      <c r="B661" s="21" t="s">
        <v>56</v>
      </c>
      <c r="C661" s="21" t="s">
        <v>50</v>
      </c>
      <c r="D661" s="21" t="s">
        <v>652</v>
      </c>
      <c r="E661" s="91"/>
      <c r="F661" s="22">
        <f t="shared" ref="F661:G662" si="1858">F662</f>
        <v>8829</v>
      </c>
      <c r="G661" s="22">
        <f t="shared" si="1858"/>
        <v>0</v>
      </c>
      <c r="H661" s="35">
        <f>H662</f>
        <v>0</v>
      </c>
      <c r="I661" s="35">
        <f t="shared" ref="I661:M662" si="1859">I662</f>
        <v>0</v>
      </c>
      <c r="J661" s="35">
        <f t="shared" si="1859"/>
        <v>0</v>
      </c>
      <c r="K661" s="35">
        <f t="shared" si="1859"/>
        <v>0</v>
      </c>
      <c r="L661" s="22">
        <f t="shared" si="1859"/>
        <v>8829</v>
      </c>
      <c r="M661" s="35">
        <f t="shared" si="1859"/>
        <v>0</v>
      </c>
      <c r="N661" s="35">
        <f>N662</f>
        <v>0</v>
      </c>
      <c r="O661" s="35">
        <f t="shared" ref="O661:O662" si="1860">O662</f>
        <v>0</v>
      </c>
      <c r="P661" s="35">
        <f t="shared" ref="P661:P662" si="1861">P662</f>
        <v>0</v>
      </c>
      <c r="Q661" s="35">
        <f t="shared" ref="Q661:Q662" si="1862">Q662</f>
        <v>0</v>
      </c>
      <c r="R661" s="22">
        <f t="shared" ref="R661:R662" si="1863">R662</f>
        <v>8829</v>
      </c>
      <c r="S661" s="35">
        <f t="shared" ref="S661:S662" si="1864">S662</f>
        <v>0</v>
      </c>
      <c r="T661" s="35">
        <f>T662</f>
        <v>0</v>
      </c>
      <c r="U661" s="22">
        <f t="shared" ref="U661:Y662" si="1865">U662</f>
        <v>-8829</v>
      </c>
      <c r="V661" s="35">
        <f t="shared" si="1865"/>
        <v>0</v>
      </c>
      <c r="W661" s="35">
        <f t="shared" si="1865"/>
        <v>0</v>
      </c>
      <c r="X661" s="22">
        <f t="shared" si="1865"/>
        <v>0</v>
      </c>
      <c r="Y661" s="35">
        <f t="shared" si="1865"/>
        <v>0</v>
      </c>
      <c r="Z661" s="22"/>
      <c r="AA661" s="22"/>
      <c r="AB661" s="104" t="e">
        <f t="shared" si="1851"/>
        <v>#DIV/0!</v>
      </c>
      <c r="AC661" s="104" t="e">
        <f t="shared" si="1852"/>
        <v>#DIV/0!</v>
      </c>
    </row>
    <row r="662" spans="1:29" s="5" customFormat="1" ht="33.75" hidden="1">
      <c r="A662" s="27" t="s">
        <v>213</v>
      </c>
      <c r="B662" s="21" t="s">
        <v>56</v>
      </c>
      <c r="C662" s="21" t="s">
        <v>50</v>
      </c>
      <c r="D662" s="21" t="s">
        <v>652</v>
      </c>
      <c r="E662" s="21" t="s">
        <v>86</v>
      </c>
      <c r="F662" s="22">
        <f t="shared" si="1858"/>
        <v>8829</v>
      </c>
      <c r="G662" s="22">
        <f t="shared" si="1858"/>
        <v>0</v>
      </c>
      <c r="H662" s="35">
        <f>H663</f>
        <v>0</v>
      </c>
      <c r="I662" s="35">
        <f t="shared" si="1859"/>
        <v>0</v>
      </c>
      <c r="J662" s="35">
        <f t="shared" si="1859"/>
        <v>0</v>
      </c>
      <c r="K662" s="35">
        <f t="shared" si="1859"/>
        <v>0</v>
      </c>
      <c r="L662" s="22">
        <f t="shared" si="1859"/>
        <v>8829</v>
      </c>
      <c r="M662" s="35">
        <f t="shared" si="1859"/>
        <v>0</v>
      </c>
      <c r="N662" s="35">
        <f>N663</f>
        <v>0</v>
      </c>
      <c r="O662" s="35">
        <f t="shared" si="1860"/>
        <v>0</v>
      </c>
      <c r="P662" s="35">
        <f t="shared" si="1861"/>
        <v>0</v>
      </c>
      <c r="Q662" s="35">
        <f t="shared" si="1862"/>
        <v>0</v>
      </c>
      <c r="R662" s="22">
        <f t="shared" si="1863"/>
        <v>8829</v>
      </c>
      <c r="S662" s="35">
        <f t="shared" si="1864"/>
        <v>0</v>
      </c>
      <c r="T662" s="35">
        <f>T663</f>
        <v>0</v>
      </c>
      <c r="U662" s="22">
        <f t="shared" si="1865"/>
        <v>-8829</v>
      </c>
      <c r="V662" s="35">
        <f t="shared" si="1865"/>
        <v>0</v>
      </c>
      <c r="W662" s="35">
        <f t="shared" si="1865"/>
        <v>0</v>
      </c>
      <c r="X662" s="22">
        <f t="shared" si="1865"/>
        <v>0</v>
      </c>
      <c r="Y662" s="35">
        <f t="shared" si="1865"/>
        <v>0</v>
      </c>
      <c r="Z662" s="22"/>
      <c r="AA662" s="22"/>
      <c r="AB662" s="104" t="e">
        <f t="shared" si="1851"/>
        <v>#DIV/0!</v>
      </c>
      <c r="AC662" s="104" t="e">
        <f t="shared" si="1852"/>
        <v>#DIV/0!</v>
      </c>
    </row>
    <row r="663" spans="1:29" s="5" customFormat="1" ht="20.25" hidden="1">
      <c r="A663" s="48" t="s">
        <v>85</v>
      </c>
      <c r="B663" s="21" t="s">
        <v>56</v>
      </c>
      <c r="C663" s="21" t="s">
        <v>50</v>
      </c>
      <c r="D663" s="21" t="s">
        <v>652</v>
      </c>
      <c r="E663" s="21" t="s">
        <v>192</v>
      </c>
      <c r="F663" s="22">
        <f>6626+2203</f>
        <v>8829</v>
      </c>
      <c r="G663" s="22"/>
      <c r="H663" s="35"/>
      <c r="I663" s="35"/>
      <c r="J663" s="35"/>
      <c r="K663" s="35"/>
      <c r="L663" s="22">
        <f>F663+H663+I663+J663+K663</f>
        <v>8829</v>
      </c>
      <c r="M663" s="22">
        <f>G663+K663</f>
        <v>0</v>
      </c>
      <c r="N663" s="35"/>
      <c r="O663" s="35"/>
      <c r="P663" s="35"/>
      <c r="Q663" s="35"/>
      <c r="R663" s="22">
        <f>L663+N663+O663+P663+Q663</f>
        <v>8829</v>
      </c>
      <c r="S663" s="22">
        <f>M663+Q663</f>
        <v>0</v>
      </c>
      <c r="T663" s="35"/>
      <c r="U663" s="22">
        <v>-8829</v>
      </c>
      <c r="V663" s="35"/>
      <c r="W663" s="35"/>
      <c r="X663" s="22">
        <f>R663+T663+U663+V663+W663</f>
        <v>0</v>
      </c>
      <c r="Y663" s="22">
        <f>S663+W663</f>
        <v>0</v>
      </c>
      <c r="Z663" s="22"/>
      <c r="AA663" s="22"/>
      <c r="AB663" s="104" t="e">
        <f t="shared" si="1851"/>
        <v>#DIV/0!</v>
      </c>
      <c r="AC663" s="104" t="e">
        <f t="shared" si="1852"/>
        <v>#DIV/0!</v>
      </c>
    </row>
    <row r="664" spans="1:29" s="5" customFormat="1" ht="22.5" hidden="1" customHeight="1">
      <c r="A664" s="27" t="s">
        <v>484</v>
      </c>
      <c r="B664" s="62" t="s">
        <v>56</v>
      </c>
      <c r="C664" s="21" t="s">
        <v>50</v>
      </c>
      <c r="D664" s="52" t="s">
        <v>485</v>
      </c>
      <c r="E664" s="21"/>
      <c r="F664" s="22">
        <f t="shared" ref="F664:G665" si="1866">F665</f>
        <v>11234</v>
      </c>
      <c r="G664" s="22">
        <f t="shared" si="1866"/>
        <v>0</v>
      </c>
      <c r="H664" s="35">
        <f>H665</f>
        <v>0</v>
      </c>
      <c r="I664" s="35">
        <f t="shared" ref="I664:M665" si="1867">I665</f>
        <v>0</v>
      </c>
      <c r="J664" s="35">
        <f t="shared" si="1867"/>
        <v>0</v>
      </c>
      <c r="K664" s="35">
        <f t="shared" si="1867"/>
        <v>0</v>
      </c>
      <c r="L664" s="22">
        <f t="shared" si="1867"/>
        <v>11234</v>
      </c>
      <c r="M664" s="35">
        <f t="shared" si="1867"/>
        <v>0</v>
      </c>
      <c r="N664" s="35">
        <f>N665</f>
        <v>0</v>
      </c>
      <c r="O664" s="35">
        <f t="shared" ref="O664:O665" si="1868">O665</f>
        <v>0</v>
      </c>
      <c r="P664" s="35">
        <f t="shared" ref="P664:P665" si="1869">P665</f>
        <v>0</v>
      </c>
      <c r="Q664" s="35">
        <f t="shared" ref="Q664:Q665" si="1870">Q665</f>
        <v>0</v>
      </c>
      <c r="R664" s="22">
        <f t="shared" ref="R664:R665" si="1871">R665</f>
        <v>11234</v>
      </c>
      <c r="S664" s="35">
        <f t="shared" ref="S664:S665" si="1872">S665</f>
        <v>0</v>
      </c>
      <c r="T664" s="35">
        <f>T665</f>
        <v>0</v>
      </c>
      <c r="U664" s="22">
        <f t="shared" ref="U664:Y665" si="1873">U665</f>
        <v>-11234</v>
      </c>
      <c r="V664" s="35">
        <f t="shared" si="1873"/>
        <v>0</v>
      </c>
      <c r="W664" s="35">
        <f t="shared" si="1873"/>
        <v>0</v>
      </c>
      <c r="X664" s="22">
        <f t="shared" si="1873"/>
        <v>0</v>
      </c>
      <c r="Y664" s="35">
        <f t="shared" si="1873"/>
        <v>0</v>
      </c>
      <c r="Z664" s="22"/>
      <c r="AA664" s="22"/>
      <c r="AB664" s="104" t="e">
        <f t="shared" si="1851"/>
        <v>#DIV/0!</v>
      </c>
      <c r="AC664" s="104" t="e">
        <f t="shared" si="1852"/>
        <v>#DIV/0!</v>
      </c>
    </row>
    <row r="665" spans="1:29" s="5" customFormat="1" ht="34.5" hidden="1" customHeight="1">
      <c r="A665" s="27" t="s">
        <v>213</v>
      </c>
      <c r="B665" s="62" t="s">
        <v>56</v>
      </c>
      <c r="C665" s="21" t="s">
        <v>50</v>
      </c>
      <c r="D665" s="52" t="s">
        <v>485</v>
      </c>
      <c r="E665" s="21" t="s">
        <v>86</v>
      </c>
      <c r="F665" s="22">
        <f t="shared" si="1866"/>
        <v>11234</v>
      </c>
      <c r="G665" s="22">
        <f t="shared" si="1866"/>
        <v>0</v>
      </c>
      <c r="H665" s="35">
        <f>H666</f>
        <v>0</v>
      </c>
      <c r="I665" s="35">
        <f t="shared" si="1867"/>
        <v>0</v>
      </c>
      <c r="J665" s="35">
        <f t="shared" si="1867"/>
        <v>0</v>
      </c>
      <c r="K665" s="35">
        <f t="shared" si="1867"/>
        <v>0</v>
      </c>
      <c r="L665" s="22">
        <f t="shared" si="1867"/>
        <v>11234</v>
      </c>
      <c r="M665" s="35">
        <f t="shared" si="1867"/>
        <v>0</v>
      </c>
      <c r="N665" s="35">
        <f>N666</f>
        <v>0</v>
      </c>
      <c r="O665" s="35">
        <f t="shared" si="1868"/>
        <v>0</v>
      </c>
      <c r="P665" s="35">
        <f t="shared" si="1869"/>
        <v>0</v>
      </c>
      <c r="Q665" s="35">
        <f t="shared" si="1870"/>
        <v>0</v>
      </c>
      <c r="R665" s="22">
        <f t="shared" si="1871"/>
        <v>11234</v>
      </c>
      <c r="S665" s="35">
        <f t="shared" si="1872"/>
        <v>0</v>
      </c>
      <c r="T665" s="35">
        <f>T666</f>
        <v>0</v>
      </c>
      <c r="U665" s="22">
        <f t="shared" si="1873"/>
        <v>-11234</v>
      </c>
      <c r="V665" s="35">
        <f t="shared" si="1873"/>
        <v>0</v>
      </c>
      <c r="W665" s="35">
        <f t="shared" si="1873"/>
        <v>0</v>
      </c>
      <c r="X665" s="22">
        <f t="shared" si="1873"/>
        <v>0</v>
      </c>
      <c r="Y665" s="35">
        <f t="shared" si="1873"/>
        <v>0</v>
      </c>
      <c r="Z665" s="22"/>
      <c r="AA665" s="22"/>
      <c r="AB665" s="104" t="e">
        <f t="shared" si="1851"/>
        <v>#DIV/0!</v>
      </c>
      <c r="AC665" s="104" t="e">
        <f t="shared" si="1852"/>
        <v>#DIV/0!</v>
      </c>
    </row>
    <row r="666" spans="1:29" s="5" customFormat="1" ht="20.25" hidden="1">
      <c r="A666" s="48" t="s">
        <v>85</v>
      </c>
      <c r="B666" s="62" t="s">
        <v>56</v>
      </c>
      <c r="C666" s="21" t="s">
        <v>50</v>
      </c>
      <c r="D666" s="52" t="s">
        <v>485</v>
      </c>
      <c r="E666" s="21" t="s">
        <v>192</v>
      </c>
      <c r="F666" s="22">
        <f>13437-2203</f>
        <v>11234</v>
      </c>
      <c r="G666" s="22"/>
      <c r="H666" s="35"/>
      <c r="I666" s="35"/>
      <c r="J666" s="35"/>
      <c r="K666" s="35"/>
      <c r="L666" s="22">
        <f>F666+H666+I666+J666+K666</f>
        <v>11234</v>
      </c>
      <c r="M666" s="22">
        <f>G666+K666</f>
        <v>0</v>
      </c>
      <c r="N666" s="35"/>
      <c r="O666" s="35"/>
      <c r="P666" s="35"/>
      <c r="Q666" s="35"/>
      <c r="R666" s="22">
        <f>L666+N666+O666+P666+Q666</f>
        <v>11234</v>
      </c>
      <c r="S666" s="22">
        <f>M666+Q666</f>
        <v>0</v>
      </c>
      <c r="T666" s="35"/>
      <c r="U666" s="22">
        <v>-11234</v>
      </c>
      <c r="V666" s="35"/>
      <c r="W666" s="35"/>
      <c r="X666" s="22">
        <f>R666+T666+U666+V666+W666</f>
        <v>0</v>
      </c>
      <c r="Y666" s="22">
        <f>S666+W666</f>
        <v>0</v>
      </c>
      <c r="Z666" s="22"/>
      <c r="AA666" s="22"/>
      <c r="AB666" s="104" t="e">
        <f t="shared" si="1851"/>
        <v>#DIV/0!</v>
      </c>
      <c r="AC666" s="104" t="e">
        <f t="shared" si="1852"/>
        <v>#DIV/0!</v>
      </c>
    </row>
    <row r="667" spans="1:29" s="5" customFormat="1" ht="33.75">
      <c r="A667" s="59" t="s">
        <v>715</v>
      </c>
      <c r="B667" s="62" t="s">
        <v>56</v>
      </c>
      <c r="C667" s="21" t="s">
        <v>50</v>
      </c>
      <c r="D667" s="21" t="s">
        <v>716</v>
      </c>
      <c r="E667" s="21"/>
      <c r="F667" s="22"/>
      <c r="G667" s="22"/>
      <c r="H667" s="35"/>
      <c r="I667" s="35"/>
      <c r="J667" s="35"/>
      <c r="K667" s="35"/>
      <c r="L667" s="22"/>
      <c r="M667" s="22"/>
      <c r="N667" s="35"/>
      <c r="O667" s="35"/>
      <c r="P667" s="35"/>
      <c r="Q667" s="35"/>
      <c r="R667" s="22"/>
      <c r="S667" s="22"/>
      <c r="T667" s="35">
        <f>T668</f>
        <v>0</v>
      </c>
      <c r="U667" s="22">
        <f t="shared" ref="U667:AA668" si="1874">U668</f>
        <v>11234</v>
      </c>
      <c r="V667" s="22">
        <f t="shared" si="1874"/>
        <v>0</v>
      </c>
      <c r="W667" s="22">
        <f t="shared" si="1874"/>
        <v>146251</v>
      </c>
      <c r="X667" s="22">
        <f t="shared" si="1874"/>
        <v>157485</v>
      </c>
      <c r="Y667" s="22">
        <f t="shared" si="1874"/>
        <v>146251</v>
      </c>
      <c r="Z667" s="22">
        <f t="shared" si="1874"/>
        <v>0</v>
      </c>
      <c r="AA667" s="22">
        <f t="shared" si="1874"/>
        <v>0</v>
      </c>
      <c r="AB667" s="104">
        <f t="shared" si="1851"/>
        <v>0</v>
      </c>
      <c r="AC667" s="104">
        <f t="shared" si="1852"/>
        <v>0</v>
      </c>
    </row>
    <row r="668" spans="1:29" s="5" customFormat="1" ht="33.75">
      <c r="A668" s="27" t="s">
        <v>213</v>
      </c>
      <c r="B668" s="62" t="s">
        <v>56</v>
      </c>
      <c r="C668" s="21" t="s">
        <v>50</v>
      </c>
      <c r="D668" s="21" t="s">
        <v>716</v>
      </c>
      <c r="E668" s="21" t="s">
        <v>86</v>
      </c>
      <c r="F668" s="22"/>
      <c r="G668" s="22"/>
      <c r="H668" s="35"/>
      <c r="I668" s="35"/>
      <c r="J668" s="35"/>
      <c r="K668" s="35"/>
      <c r="L668" s="22"/>
      <c r="M668" s="22"/>
      <c r="N668" s="35"/>
      <c r="O668" s="35"/>
      <c r="P668" s="35"/>
      <c r="Q668" s="35"/>
      <c r="R668" s="22"/>
      <c r="S668" s="22"/>
      <c r="T668" s="35">
        <f>T669</f>
        <v>0</v>
      </c>
      <c r="U668" s="22">
        <f t="shared" si="1874"/>
        <v>11234</v>
      </c>
      <c r="V668" s="22">
        <f t="shared" si="1874"/>
        <v>0</v>
      </c>
      <c r="W668" s="22">
        <f t="shared" si="1874"/>
        <v>146251</v>
      </c>
      <c r="X668" s="22">
        <f t="shared" si="1874"/>
        <v>157485</v>
      </c>
      <c r="Y668" s="22">
        <f t="shared" si="1874"/>
        <v>146251</v>
      </c>
      <c r="Z668" s="22">
        <f t="shared" si="1874"/>
        <v>0</v>
      </c>
      <c r="AA668" s="22">
        <f t="shared" si="1874"/>
        <v>0</v>
      </c>
      <c r="AB668" s="104">
        <f t="shared" si="1851"/>
        <v>0</v>
      </c>
      <c r="AC668" s="104">
        <f t="shared" si="1852"/>
        <v>0</v>
      </c>
    </row>
    <row r="669" spans="1:29" s="5" customFormat="1" ht="20.25">
      <c r="A669" s="59" t="s">
        <v>85</v>
      </c>
      <c r="B669" s="62" t="s">
        <v>56</v>
      </c>
      <c r="C669" s="21" t="s">
        <v>50</v>
      </c>
      <c r="D669" s="21" t="s">
        <v>716</v>
      </c>
      <c r="E669" s="21" t="s">
        <v>192</v>
      </c>
      <c r="F669" s="22"/>
      <c r="G669" s="22"/>
      <c r="H669" s="35"/>
      <c r="I669" s="35"/>
      <c r="J669" s="35"/>
      <c r="K669" s="35"/>
      <c r="L669" s="22"/>
      <c r="M669" s="22"/>
      <c r="N669" s="35"/>
      <c r="O669" s="35"/>
      <c r="P669" s="35"/>
      <c r="Q669" s="35"/>
      <c r="R669" s="22"/>
      <c r="S669" s="22"/>
      <c r="T669" s="35"/>
      <c r="U669" s="22">
        <v>11234</v>
      </c>
      <c r="V669" s="22"/>
      <c r="W669" s="22">
        <v>146251</v>
      </c>
      <c r="X669" s="22">
        <f>R669+T669+U669+V669+W669</f>
        <v>157485</v>
      </c>
      <c r="Y669" s="22">
        <f>S669+W669</f>
        <v>146251</v>
      </c>
      <c r="Z669" s="22"/>
      <c r="AA669" s="22"/>
      <c r="AB669" s="104">
        <f t="shared" si="1851"/>
        <v>0</v>
      </c>
      <c r="AC669" s="104">
        <f t="shared" si="1852"/>
        <v>0</v>
      </c>
    </row>
    <row r="670" spans="1:29" s="5" customFormat="1" ht="66.75">
      <c r="A670" s="27" t="s">
        <v>718</v>
      </c>
      <c r="B670" s="62" t="s">
        <v>56</v>
      </c>
      <c r="C670" s="21" t="s">
        <v>50</v>
      </c>
      <c r="D670" s="21" t="s">
        <v>717</v>
      </c>
      <c r="E670" s="21"/>
      <c r="F670" s="22"/>
      <c r="G670" s="22"/>
      <c r="H670" s="35"/>
      <c r="I670" s="35"/>
      <c r="J670" s="35"/>
      <c r="K670" s="35"/>
      <c r="L670" s="22"/>
      <c r="M670" s="22"/>
      <c r="N670" s="35"/>
      <c r="O670" s="35"/>
      <c r="P670" s="35"/>
      <c r="Q670" s="35"/>
      <c r="R670" s="22"/>
      <c r="S670" s="22"/>
      <c r="T670" s="35">
        <f>T671</f>
        <v>0</v>
      </c>
      <c r="U670" s="22">
        <f t="shared" ref="U670:AA671" si="1875">U671</f>
        <v>8829</v>
      </c>
      <c r="V670" s="22">
        <f t="shared" si="1875"/>
        <v>0</v>
      </c>
      <c r="W670" s="22">
        <f t="shared" si="1875"/>
        <v>167751</v>
      </c>
      <c r="X670" s="22">
        <f t="shared" si="1875"/>
        <v>176580</v>
      </c>
      <c r="Y670" s="22">
        <f t="shared" si="1875"/>
        <v>167751</v>
      </c>
      <c r="Z670" s="22">
        <f t="shared" si="1875"/>
        <v>0</v>
      </c>
      <c r="AA670" s="22">
        <f t="shared" si="1875"/>
        <v>0</v>
      </c>
      <c r="AB670" s="104">
        <f t="shared" si="1851"/>
        <v>0</v>
      </c>
      <c r="AC670" s="104">
        <f t="shared" si="1852"/>
        <v>0</v>
      </c>
    </row>
    <row r="671" spans="1:29" s="5" customFormat="1" ht="33.75">
      <c r="A671" s="27" t="s">
        <v>213</v>
      </c>
      <c r="B671" s="62" t="s">
        <v>56</v>
      </c>
      <c r="C671" s="21" t="s">
        <v>50</v>
      </c>
      <c r="D671" s="21" t="s">
        <v>717</v>
      </c>
      <c r="E671" s="21" t="s">
        <v>86</v>
      </c>
      <c r="F671" s="22"/>
      <c r="G671" s="22"/>
      <c r="H671" s="35"/>
      <c r="I671" s="35"/>
      <c r="J671" s="35"/>
      <c r="K671" s="35"/>
      <c r="L671" s="22"/>
      <c r="M671" s="22"/>
      <c r="N671" s="35"/>
      <c r="O671" s="35"/>
      <c r="P671" s="35"/>
      <c r="Q671" s="35"/>
      <c r="R671" s="22"/>
      <c r="S671" s="22"/>
      <c r="T671" s="35">
        <f>T672</f>
        <v>0</v>
      </c>
      <c r="U671" s="22">
        <f t="shared" si="1875"/>
        <v>8829</v>
      </c>
      <c r="V671" s="22">
        <f t="shared" si="1875"/>
        <v>0</v>
      </c>
      <c r="W671" s="22">
        <f t="shared" si="1875"/>
        <v>167751</v>
      </c>
      <c r="X671" s="22">
        <f t="shared" si="1875"/>
        <v>176580</v>
      </c>
      <c r="Y671" s="22">
        <f t="shared" si="1875"/>
        <v>167751</v>
      </c>
      <c r="Z671" s="22">
        <f t="shared" si="1875"/>
        <v>0</v>
      </c>
      <c r="AA671" s="22">
        <f t="shared" si="1875"/>
        <v>0</v>
      </c>
      <c r="AB671" s="104">
        <f t="shared" si="1851"/>
        <v>0</v>
      </c>
      <c r="AC671" s="104">
        <f t="shared" si="1852"/>
        <v>0</v>
      </c>
    </row>
    <row r="672" spans="1:29" s="5" customFormat="1" ht="20.25">
      <c r="A672" s="27" t="s">
        <v>85</v>
      </c>
      <c r="B672" s="62" t="s">
        <v>56</v>
      </c>
      <c r="C672" s="21" t="s">
        <v>50</v>
      </c>
      <c r="D672" s="21" t="s">
        <v>717</v>
      </c>
      <c r="E672" s="64">
        <v>410</v>
      </c>
      <c r="F672" s="22"/>
      <c r="G672" s="22"/>
      <c r="H672" s="35"/>
      <c r="I672" s="35"/>
      <c r="J672" s="35"/>
      <c r="K672" s="35"/>
      <c r="L672" s="22"/>
      <c r="M672" s="22"/>
      <c r="N672" s="35"/>
      <c r="O672" s="35"/>
      <c r="P672" s="35"/>
      <c r="Q672" s="35"/>
      <c r="R672" s="22"/>
      <c r="S672" s="22"/>
      <c r="T672" s="35"/>
      <c r="U672" s="22">
        <v>8829</v>
      </c>
      <c r="V672" s="22"/>
      <c r="W672" s="22">
        <v>167751</v>
      </c>
      <c r="X672" s="22">
        <f>R672+T672+U672+V672+W672</f>
        <v>176580</v>
      </c>
      <c r="Y672" s="22">
        <f>S672+W672</f>
        <v>167751</v>
      </c>
      <c r="Z672" s="22"/>
      <c r="AA672" s="22"/>
      <c r="AB672" s="104">
        <f t="shared" si="1851"/>
        <v>0</v>
      </c>
      <c r="AC672" s="104">
        <f t="shared" si="1852"/>
        <v>0</v>
      </c>
    </row>
    <row r="673" spans="1:29" s="5" customFormat="1" ht="50.25">
      <c r="A673" s="27" t="s">
        <v>471</v>
      </c>
      <c r="B673" s="21" t="s">
        <v>56</v>
      </c>
      <c r="C673" s="21" t="s">
        <v>50</v>
      </c>
      <c r="D673" s="52" t="s">
        <v>375</v>
      </c>
      <c r="E673" s="21"/>
      <c r="F673" s="22">
        <f t="shared" ref="F673:G676" si="1876">F674</f>
        <v>210</v>
      </c>
      <c r="G673" s="22">
        <f t="shared" si="1876"/>
        <v>0</v>
      </c>
      <c r="H673" s="35">
        <f>H674</f>
        <v>0</v>
      </c>
      <c r="I673" s="35">
        <f t="shared" ref="I673:M676" si="1877">I674</f>
        <v>0</v>
      </c>
      <c r="J673" s="35">
        <f t="shared" si="1877"/>
        <v>0</v>
      </c>
      <c r="K673" s="35">
        <f t="shared" si="1877"/>
        <v>0</v>
      </c>
      <c r="L673" s="22">
        <f t="shared" si="1877"/>
        <v>210</v>
      </c>
      <c r="M673" s="35">
        <f t="shared" si="1877"/>
        <v>0</v>
      </c>
      <c r="N673" s="35">
        <f>N674</f>
        <v>0</v>
      </c>
      <c r="O673" s="35">
        <f t="shared" ref="O673:O676" si="1878">O674</f>
        <v>0</v>
      </c>
      <c r="P673" s="35">
        <f t="shared" ref="P673:P676" si="1879">P674</f>
        <v>0</v>
      </c>
      <c r="Q673" s="35">
        <f t="shared" ref="Q673:Q676" si="1880">Q674</f>
        <v>0</v>
      </c>
      <c r="R673" s="22">
        <f t="shared" ref="R673:R676" si="1881">R674</f>
        <v>210</v>
      </c>
      <c r="S673" s="35">
        <f t="shared" ref="S673:S676" si="1882">S674</f>
        <v>0</v>
      </c>
      <c r="T673" s="35">
        <f>T674</f>
        <v>0</v>
      </c>
      <c r="U673" s="35">
        <f t="shared" ref="U673:AA676" si="1883">U674</f>
        <v>0</v>
      </c>
      <c r="V673" s="35">
        <f t="shared" si="1883"/>
        <v>0</v>
      </c>
      <c r="W673" s="35">
        <f t="shared" si="1883"/>
        <v>0</v>
      </c>
      <c r="X673" s="22">
        <f t="shared" si="1883"/>
        <v>210</v>
      </c>
      <c r="Y673" s="22">
        <f t="shared" si="1883"/>
        <v>0</v>
      </c>
      <c r="Z673" s="22">
        <f t="shared" si="1883"/>
        <v>0</v>
      </c>
      <c r="AA673" s="22">
        <f t="shared" si="1883"/>
        <v>0</v>
      </c>
      <c r="AB673" s="104">
        <f t="shared" si="1851"/>
        <v>0</v>
      </c>
      <c r="AC673" s="104"/>
    </row>
    <row r="674" spans="1:29" s="5" customFormat="1" ht="20.25">
      <c r="A674" s="59" t="s">
        <v>78</v>
      </c>
      <c r="B674" s="21" t="s">
        <v>56</v>
      </c>
      <c r="C674" s="21" t="s">
        <v>50</v>
      </c>
      <c r="D674" s="21" t="s">
        <v>376</v>
      </c>
      <c r="E674" s="21"/>
      <c r="F674" s="22">
        <f t="shared" si="1876"/>
        <v>210</v>
      </c>
      <c r="G674" s="22">
        <f t="shared" si="1876"/>
        <v>0</v>
      </c>
      <c r="H674" s="35">
        <f>H675</f>
        <v>0</v>
      </c>
      <c r="I674" s="35">
        <f t="shared" si="1877"/>
        <v>0</v>
      </c>
      <c r="J674" s="35">
        <f t="shared" si="1877"/>
        <v>0</v>
      </c>
      <c r="K674" s="35">
        <f t="shared" si="1877"/>
        <v>0</v>
      </c>
      <c r="L674" s="22">
        <f t="shared" si="1877"/>
        <v>210</v>
      </c>
      <c r="M674" s="35">
        <f t="shared" si="1877"/>
        <v>0</v>
      </c>
      <c r="N674" s="35">
        <f>N675</f>
        <v>0</v>
      </c>
      <c r="O674" s="35">
        <f t="shared" si="1878"/>
        <v>0</v>
      </c>
      <c r="P674" s="35">
        <f t="shared" si="1879"/>
        <v>0</v>
      </c>
      <c r="Q674" s="35">
        <f t="shared" si="1880"/>
        <v>0</v>
      </c>
      <c r="R674" s="22">
        <f t="shared" si="1881"/>
        <v>210</v>
      </c>
      <c r="S674" s="35">
        <f t="shared" si="1882"/>
        <v>0</v>
      </c>
      <c r="T674" s="35">
        <f>T675</f>
        <v>0</v>
      </c>
      <c r="U674" s="35">
        <f t="shared" si="1883"/>
        <v>0</v>
      </c>
      <c r="V674" s="35">
        <f t="shared" si="1883"/>
        <v>0</v>
      </c>
      <c r="W674" s="35">
        <f t="shared" si="1883"/>
        <v>0</v>
      </c>
      <c r="X674" s="22">
        <f t="shared" si="1883"/>
        <v>210</v>
      </c>
      <c r="Y674" s="22">
        <f t="shared" si="1883"/>
        <v>0</v>
      </c>
      <c r="Z674" s="22">
        <f t="shared" si="1883"/>
        <v>0</v>
      </c>
      <c r="AA674" s="22">
        <f t="shared" si="1883"/>
        <v>0</v>
      </c>
      <c r="AB674" s="104">
        <f t="shared" si="1851"/>
        <v>0</v>
      </c>
      <c r="AC674" s="104"/>
    </row>
    <row r="675" spans="1:29" s="5" customFormat="1" ht="20.25">
      <c r="A675" s="59" t="s">
        <v>107</v>
      </c>
      <c r="B675" s="21" t="s">
        <v>56</v>
      </c>
      <c r="C675" s="21" t="s">
        <v>50</v>
      </c>
      <c r="D675" s="21" t="s">
        <v>682</v>
      </c>
      <c r="E675" s="21"/>
      <c r="F675" s="22">
        <f t="shared" si="1876"/>
        <v>210</v>
      </c>
      <c r="G675" s="22">
        <f t="shared" si="1876"/>
        <v>0</v>
      </c>
      <c r="H675" s="35">
        <f>H676</f>
        <v>0</v>
      </c>
      <c r="I675" s="35">
        <f t="shared" si="1877"/>
        <v>0</v>
      </c>
      <c r="J675" s="35">
        <f t="shared" si="1877"/>
        <v>0</v>
      </c>
      <c r="K675" s="35">
        <f t="shared" si="1877"/>
        <v>0</v>
      </c>
      <c r="L675" s="22">
        <f t="shared" si="1877"/>
        <v>210</v>
      </c>
      <c r="M675" s="35">
        <f t="shared" si="1877"/>
        <v>0</v>
      </c>
      <c r="N675" s="35">
        <f>N676</f>
        <v>0</v>
      </c>
      <c r="O675" s="35">
        <f t="shared" si="1878"/>
        <v>0</v>
      </c>
      <c r="P675" s="35">
        <f t="shared" si="1879"/>
        <v>0</v>
      </c>
      <c r="Q675" s="35">
        <f t="shared" si="1880"/>
        <v>0</v>
      </c>
      <c r="R675" s="22">
        <f t="shared" si="1881"/>
        <v>210</v>
      </c>
      <c r="S675" s="35">
        <f t="shared" si="1882"/>
        <v>0</v>
      </c>
      <c r="T675" s="35">
        <f>T676</f>
        <v>0</v>
      </c>
      <c r="U675" s="35">
        <f t="shared" si="1883"/>
        <v>0</v>
      </c>
      <c r="V675" s="35">
        <f t="shared" si="1883"/>
        <v>0</v>
      </c>
      <c r="W675" s="35">
        <f t="shared" si="1883"/>
        <v>0</v>
      </c>
      <c r="X675" s="22">
        <f t="shared" si="1883"/>
        <v>210</v>
      </c>
      <c r="Y675" s="22">
        <f t="shared" si="1883"/>
        <v>0</v>
      </c>
      <c r="Z675" s="22">
        <f t="shared" si="1883"/>
        <v>0</v>
      </c>
      <c r="AA675" s="22">
        <f t="shared" si="1883"/>
        <v>0</v>
      </c>
      <c r="AB675" s="104">
        <f t="shared" si="1851"/>
        <v>0</v>
      </c>
      <c r="AC675" s="104"/>
    </row>
    <row r="676" spans="1:29" s="5" customFormat="1" ht="50.25">
      <c r="A676" s="56" t="s">
        <v>83</v>
      </c>
      <c r="B676" s="21" t="s">
        <v>56</v>
      </c>
      <c r="C676" s="21" t="s">
        <v>50</v>
      </c>
      <c r="D676" s="21" t="s">
        <v>682</v>
      </c>
      <c r="E676" s="21" t="s">
        <v>84</v>
      </c>
      <c r="F676" s="22">
        <f t="shared" si="1876"/>
        <v>210</v>
      </c>
      <c r="G676" s="22">
        <f t="shared" si="1876"/>
        <v>0</v>
      </c>
      <c r="H676" s="35">
        <f>H677</f>
        <v>0</v>
      </c>
      <c r="I676" s="35">
        <f t="shared" si="1877"/>
        <v>0</v>
      </c>
      <c r="J676" s="35">
        <f t="shared" si="1877"/>
        <v>0</v>
      </c>
      <c r="K676" s="35">
        <f t="shared" si="1877"/>
        <v>0</v>
      </c>
      <c r="L676" s="22">
        <f t="shared" si="1877"/>
        <v>210</v>
      </c>
      <c r="M676" s="35">
        <f t="shared" si="1877"/>
        <v>0</v>
      </c>
      <c r="N676" s="35">
        <f>N677</f>
        <v>0</v>
      </c>
      <c r="O676" s="35">
        <f t="shared" si="1878"/>
        <v>0</v>
      </c>
      <c r="P676" s="35">
        <f t="shared" si="1879"/>
        <v>0</v>
      </c>
      <c r="Q676" s="35">
        <f t="shared" si="1880"/>
        <v>0</v>
      </c>
      <c r="R676" s="22">
        <f t="shared" si="1881"/>
        <v>210</v>
      </c>
      <c r="S676" s="35">
        <f t="shared" si="1882"/>
        <v>0</v>
      </c>
      <c r="T676" s="35">
        <f>T677</f>
        <v>0</v>
      </c>
      <c r="U676" s="35">
        <f t="shared" si="1883"/>
        <v>0</v>
      </c>
      <c r="V676" s="35">
        <f t="shared" si="1883"/>
        <v>0</v>
      </c>
      <c r="W676" s="35">
        <f t="shared" si="1883"/>
        <v>0</v>
      </c>
      <c r="X676" s="22">
        <f t="shared" si="1883"/>
        <v>210</v>
      </c>
      <c r="Y676" s="22">
        <f t="shared" si="1883"/>
        <v>0</v>
      </c>
      <c r="Z676" s="22">
        <f t="shared" si="1883"/>
        <v>0</v>
      </c>
      <c r="AA676" s="22">
        <f t="shared" si="1883"/>
        <v>0</v>
      </c>
      <c r="AB676" s="104">
        <f t="shared" si="1851"/>
        <v>0</v>
      </c>
      <c r="AC676" s="104"/>
    </row>
    <row r="677" spans="1:29" s="5" customFormat="1" ht="20.25">
      <c r="A677" s="59" t="s">
        <v>175</v>
      </c>
      <c r="B677" s="21" t="s">
        <v>56</v>
      </c>
      <c r="C677" s="21" t="s">
        <v>50</v>
      </c>
      <c r="D677" s="21" t="s">
        <v>682</v>
      </c>
      <c r="E677" s="21" t="s">
        <v>174</v>
      </c>
      <c r="F677" s="22">
        <v>210</v>
      </c>
      <c r="G677" s="22"/>
      <c r="H677" s="35"/>
      <c r="I677" s="35"/>
      <c r="J677" s="35"/>
      <c r="K677" s="35"/>
      <c r="L677" s="22">
        <f>F677+H677+I677+J677+K677</f>
        <v>210</v>
      </c>
      <c r="M677" s="22">
        <f>G677+K677</f>
        <v>0</v>
      </c>
      <c r="N677" s="35"/>
      <c r="O677" s="35"/>
      <c r="P677" s="35"/>
      <c r="Q677" s="35"/>
      <c r="R677" s="22">
        <f>L677+N677+O677+P677+Q677</f>
        <v>210</v>
      </c>
      <c r="S677" s="22">
        <f>M677+Q677</f>
        <v>0</v>
      </c>
      <c r="T677" s="35"/>
      <c r="U677" s="35"/>
      <c r="V677" s="35"/>
      <c r="W677" s="35"/>
      <c r="X677" s="22">
        <f>R677+T677+U677+V677+W677</f>
        <v>210</v>
      </c>
      <c r="Y677" s="22">
        <f>S677+W677</f>
        <v>0</v>
      </c>
      <c r="Z677" s="22"/>
      <c r="AA677" s="22"/>
      <c r="AB677" s="104">
        <f t="shared" si="1851"/>
        <v>0</v>
      </c>
      <c r="AC677" s="104"/>
    </row>
    <row r="678" spans="1:29" ht="18" customHeight="1">
      <c r="A678" s="60"/>
      <c r="B678" s="28"/>
      <c r="C678" s="28"/>
      <c r="D678" s="61"/>
      <c r="E678" s="28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22"/>
      <c r="AA678" s="22"/>
      <c r="AB678" s="104"/>
      <c r="AC678" s="104"/>
    </row>
    <row r="679" spans="1:29" s="7" customFormat="1" ht="18.75">
      <c r="A679" s="50" t="s">
        <v>38</v>
      </c>
      <c r="B679" s="19" t="s">
        <v>56</v>
      </c>
      <c r="C679" s="19" t="s">
        <v>51</v>
      </c>
      <c r="D679" s="54"/>
      <c r="E679" s="19"/>
      <c r="F679" s="24">
        <f>F680+F713</f>
        <v>666468</v>
      </c>
      <c r="G679" s="24">
        <f>G680+G713</f>
        <v>0</v>
      </c>
      <c r="H679" s="36">
        <f>H680+H713</f>
        <v>0</v>
      </c>
      <c r="I679" s="36">
        <f t="shared" ref="I679:M679" si="1884">I680+I713</f>
        <v>0</v>
      </c>
      <c r="J679" s="36">
        <f t="shared" si="1884"/>
        <v>0</v>
      </c>
      <c r="K679" s="36">
        <f t="shared" si="1884"/>
        <v>0</v>
      </c>
      <c r="L679" s="24">
        <f t="shared" si="1884"/>
        <v>666468</v>
      </c>
      <c r="M679" s="24">
        <f t="shared" si="1884"/>
        <v>0</v>
      </c>
      <c r="N679" s="24">
        <f>N680+N713</f>
        <v>0</v>
      </c>
      <c r="O679" s="24">
        <f t="shared" ref="O679" si="1885">O680+O713</f>
        <v>0</v>
      </c>
      <c r="P679" s="24">
        <f t="shared" ref="P679" si="1886">P680+P713</f>
        <v>0</v>
      </c>
      <c r="Q679" s="24">
        <f t="shared" ref="Q679" si="1887">Q680+Q713</f>
        <v>464729</v>
      </c>
      <c r="R679" s="24">
        <f t="shared" ref="R679" si="1888">R680+R713</f>
        <v>1131197</v>
      </c>
      <c r="S679" s="24">
        <f t="shared" ref="S679" si="1889">S680+S713</f>
        <v>464729</v>
      </c>
      <c r="T679" s="24">
        <f>T680+T713</f>
        <v>0</v>
      </c>
      <c r="U679" s="24">
        <f t="shared" ref="U679:Y679" si="1890">U680+U713</f>
        <v>0</v>
      </c>
      <c r="V679" s="24">
        <f t="shared" si="1890"/>
        <v>0</v>
      </c>
      <c r="W679" s="24">
        <f t="shared" si="1890"/>
        <v>25225</v>
      </c>
      <c r="X679" s="24">
        <f t="shared" si="1890"/>
        <v>1156422</v>
      </c>
      <c r="Y679" s="24">
        <f t="shared" si="1890"/>
        <v>489954</v>
      </c>
      <c r="Z679" s="20">
        <f t="shared" ref="Z679:AA679" si="1891">Z680+Z713</f>
        <v>675908</v>
      </c>
      <c r="AA679" s="20">
        <f t="shared" si="1891"/>
        <v>452016</v>
      </c>
      <c r="AB679" s="105">
        <f t="shared" si="1851"/>
        <v>58.448213541423456</v>
      </c>
      <c r="AC679" s="105">
        <f t="shared" si="1852"/>
        <v>92.256824110018485</v>
      </c>
    </row>
    <row r="680" spans="1:29" s="7" customFormat="1" ht="50.25">
      <c r="A680" s="27" t="s">
        <v>459</v>
      </c>
      <c r="B680" s="21" t="s">
        <v>56</v>
      </c>
      <c r="C680" s="21" t="s">
        <v>51</v>
      </c>
      <c r="D680" s="26" t="s">
        <v>300</v>
      </c>
      <c r="E680" s="22"/>
      <c r="F680" s="22">
        <f>F681+F685+F692+F696+F710</f>
        <v>664913</v>
      </c>
      <c r="G680" s="22">
        <f>G681+G685+G692+G696+G710</f>
        <v>0</v>
      </c>
      <c r="H680" s="36">
        <f>H681+H685+H692</f>
        <v>0</v>
      </c>
      <c r="I680" s="36">
        <f t="shared" ref="I680:M680" si="1892">I681+I685+I692</f>
        <v>0</v>
      </c>
      <c r="J680" s="36">
        <f t="shared" si="1892"/>
        <v>0</v>
      </c>
      <c r="K680" s="36">
        <f t="shared" si="1892"/>
        <v>0</v>
      </c>
      <c r="L680" s="22">
        <f t="shared" si="1892"/>
        <v>664913</v>
      </c>
      <c r="M680" s="36">
        <f t="shared" si="1892"/>
        <v>0</v>
      </c>
      <c r="N680" s="22">
        <f>N681+N685+N692+N696</f>
        <v>0</v>
      </c>
      <c r="O680" s="22">
        <f t="shared" ref="O680:S680" si="1893">O681+O685+O692+O696</f>
        <v>0</v>
      </c>
      <c r="P680" s="22">
        <f t="shared" si="1893"/>
        <v>0</v>
      </c>
      <c r="Q680" s="22">
        <f t="shared" si="1893"/>
        <v>464729</v>
      </c>
      <c r="R680" s="22">
        <f t="shared" si="1893"/>
        <v>1129642</v>
      </c>
      <c r="S680" s="22">
        <f t="shared" si="1893"/>
        <v>464729</v>
      </c>
      <c r="T680" s="22">
        <f>T681+T685+T692+T696+T710</f>
        <v>0</v>
      </c>
      <c r="U680" s="22">
        <f t="shared" ref="U680:Y680" si="1894">U681+U685+U692+U696+U710</f>
        <v>0</v>
      </c>
      <c r="V680" s="22">
        <f t="shared" si="1894"/>
        <v>0</v>
      </c>
      <c r="W680" s="22">
        <f t="shared" si="1894"/>
        <v>25225</v>
      </c>
      <c r="X680" s="22">
        <f t="shared" si="1894"/>
        <v>1154867</v>
      </c>
      <c r="Y680" s="22">
        <f t="shared" si="1894"/>
        <v>489954</v>
      </c>
      <c r="Z680" s="22">
        <f t="shared" ref="Z680:AA680" si="1895">Z681+Z685+Z692+Z696+Z710</f>
        <v>675908</v>
      </c>
      <c r="AA680" s="22">
        <f t="shared" si="1895"/>
        <v>452016</v>
      </c>
      <c r="AB680" s="104">
        <f t="shared" si="1851"/>
        <v>58.526912622838822</v>
      </c>
      <c r="AC680" s="104">
        <f t="shared" si="1852"/>
        <v>92.256824110018485</v>
      </c>
    </row>
    <row r="681" spans="1:29" s="7" customFormat="1" ht="33.75">
      <c r="A681" s="48" t="s">
        <v>212</v>
      </c>
      <c r="B681" s="62" t="s">
        <v>56</v>
      </c>
      <c r="C681" s="62" t="s">
        <v>51</v>
      </c>
      <c r="D681" s="62" t="s">
        <v>301</v>
      </c>
      <c r="E681" s="72"/>
      <c r="F681" s="22">
        <f t="shared" ref="F681:G683" si="1896">F682</f>
        <v>606424</v>
      </c>
      <c r="G681" s="22">
        <f t="shared" si="1896"/>
        <v>0</v>
      </c>
      <c r="H681" s="36">
        <f>H682</f>
        <v>0</v>
      </c>
      <c r="I681" s="36">
        <f t="shared" ref="I681:M683" si="1897">I682</f>
        <v>0</v>
      </c>
      <c r="J681" s="36">
        <f t="shared" si="1897"/>
        <v>0</v>
      </c>
      <c r="K681" s="36">
        <f t="shared" si="1897"/>
        <v>0</v>
      </c>
      <c r="L681" s="22">
        <f t="shared" si="1897"/>
        <v>606424</v>
      </c>
      <c r="M681" s="36">
        <f t="shared" si="1897"/>
        <v>0</v>
      </c>
      <c r="N681" s="22">
        <f>N682</f>
        <v>0</v>
      </c>
      <c r="O681" s="22">
        <f t="shared" ref="O681:O683" si="1898">O682</f>
        <v>0</v>
      </c>
      <c r="P681" s="22">
        <f t="shared" ref="P681:P683" si="1899">P682</f>
        <v>0</v>
      </c>
      <c r="Q681" s="22">
        <f t="shared" ref="Q681:Q683" si="1900">Q682</f>
        <v>0</v>
      </c>
      <c r="R681" s="22">
        <f t="shared" ref="R681:R683" si="1901">R682</f>
        <v>606424</v>
      </c>
      <c r="S681" s="36">
        <f t="shared" ref="S681:S683" si="1902">S682</f>
        <v>0</v>
      </c>
      <c r="T681" s="22">
        <f>T682</f>
        <v>0</v>
      </c>
      <c r="U681" s="22">
        <f t="shared" ref="U681:AA683" si="1903">U682</f>
        <v>0</v>
      </c>
      <c r="V681" s="22">
        <f t="shared" si="1903"/>
        <v>0</v>
      </c>
      <c r="W681" s="22">
        <f t="shared" si="1903"/>
        <v>0</v>
      </c>
      <c r="X681" s="22">
        <f t="shared" si="1903"/>
        <v>606424</v>
      </c>
      <c r="Y681" s="36">
        <f t="shared" si="1903"/>
        <v>0</v>
      </c>
      <c r="Z681" s="22">
        <f t="shared" si="1903"/>
        <v>214547</v>
      </c>
      <c r="AA681" s="22">
        <f t="shared" si="1903"/>
        <v>0</v>
      </c>
      <c r="AB681" s="104">
        <f t="shared" si="1851"/>
        <v>35.379041726580738</v>
      </c>
      <c r="AC681" s="104"/>
    </row>
    <row r="682" spans="1:29" s="7" customFormat="1" ht="18.75">
      <c r="A682" s="55" t="s">
        <v>109</v>
      </c>
      <c r="B682" s="62" t="s">
        <v>56</v>
      </c>
      <c r="C682" s="62" t="s">
        <v>51</v>
      </c>
      <c r="D682" s="62" t="s">
        <v>307</v>
      </c>
      <c r="E682" s="72"/>
      <c r="F682" s="22">
        <f t="shared" si="1896"/>
        <v>606424</v>
      </c>
      <c r="G682" s="22">
        <f t="shared" si="1896"/>
        <v>0</v>
      </c>
      <c r="H682" s="36">
        <f>H683</f>
        <v>0</v>
      </c>
      <c r="I682" s="36">
        <f t="shared" si="1897"/>
        <v>0</v>
      </c>
      <c r="J682" s="36">
        <f t="shared" si="1897"/>
        <v>0</v>
      </c>
      <c r="K682" s="36">
        <f t="shared" si="1897"/>
        <v>0</v>
      </c>
      <c r="L682" s="22">
        <f t="shared" si="1897"/>
        <v>606424</v>
      </c>
      <c r="M682" s="36">
        <f t="shared" si="1897"/>
        <v>0</v>
      </c>
      <c r="N682" s="22">
        <f>N683</f>
        <v>0</v>
      </c>
      <c r="O682" s="22">
        <f t="shared" si="1898"/>
        <v>0</v>
      </c>
      <c r="P682" s="22">
        <f t="shared" si="1899"/>
        <v>0</v>
      </c>
      <c r="Q682" s="22">
        <f t="shared" si="1900"/>
        <v>0</v>
      </c>
      <c r="R682" s="22">
        <f t="shared" si="1901"/>
        <v>606424</v>
      </c>
      <c r="S682" s="36">
        <f t="shared" si="1902"/>
        <v>0</v>
      </c>
      <c r="T682" s="22">
        <f>T683</f>
        <v>0</v>
      </c>
      <c r="U682" s="22">
        <f t="shared" si="1903"/>
        <v>0</v>
      </c>
      <c r="V682" s="22">
        <f t="shared" si="1903"/>
        <v>0</v>
      </c>
      <c r="W682" s="22">
        <f t="shared" si="1903"/>
        <v>0</v>
      </c>
      <c r="X682" s="22">
        <f t="shared" si="1903"/>
        <v>606424</v>
      </c>
      <c r="Y682" s="36">
        <f t="shared" si="1903"/>
        <v>0</v>
      </c>
      <c r="Z682" s="22">
        <f t="shared" si="1903"/>
        <v>214547</v>
      </c>
      <c r="AA682" s="22">
        <f t="shared" si="1903"/>
        <v>0</v>
      </c>
      <c r="AB682" s="104">
        <f t="shared" si="1851"/>
        <v>35.379041726580738</v>
      </c>
      <c r="AC682" s="104"/>
    </row>
    <row r="683" spans="1:29" s="7" customFormat="1" ht="41.25" customHeight="1">
      <c r="A683" s="55" t="s">
        <v>83</v>
      </c>
      <c r="B683" s="62" t="s">
        <v>56</v>
      </c>
      <c r="C683" s="62" t="s">
        <v>51</v>
      </c>
      <c r="D683" s="62" t="s">
        <v>307</v>
      </c>
      <c r="E683" s="62">
        <v>600</v>
      </c>
      <c r="F683" s="22">
        <f t="shared" si="1896"/>
        <v>606424</v>
      </c>
      <c r="G683" s="22">
        <f t="shared" si="1896"/>
        <v>0</v>
      </c>
      <c r="H683" s="36">
        <f>H684</f>
        <v>0</v>
      </c>
      <c r="I683" s="36">
        <f t="shared" si="1897"/>
        <v>0</v>
      </c>
      <c r="J683" s="36">
        <f t="shared" si="1897"/>
        <v>0</v>
      </c>
      <c r="K683" s="36">
        <f t="shared" si="1897"/>
        <v>0</v>
      </c>
      <c r="L683" s="22">
        <f t="shared" si="1897"/>
        <v>606424</v>
      </c>
      <c r="M683" s="36">
        <f t="shared" si="1897"/>
        <v>0</v>
      </c>
      <c r="N683" s="22">
        <f>N684</f>
        <v>0</v>
      </c>
      <c r="O683" s="22">
        <f t="shared" si="1898"/>
        <v>0</v>
      </c>
      <c r="P683" s="22">
        <f t="shared" si="1899"/>
        <v>0</v>
      </c>
      <c r="Q683" s="22">
        <f t="shared" si="1900"/>
        <v>0</v>
      </c>
      <c r="R683" s="22">
        <f t="shared" si="1901"/>
        <v>606424</v>
      </c>
      <c r="S683" s="36">
        <f t="shared" si="1902"/>
        <v>0</v>
      </c>
      <c r="T683" s="22">
        <f>T684</f>
        <v>0</v>
      </c>
      <c r="U683" s="22">
        <f t="shared" si="1903"/>
        <v>0</v>
      </c>
      <c r="V683" s="22">
        <f t="shared" si="1903"/>
        <v>0</v>
      </c>
      <c r="W683" s="22">
        <f t="shared" si="1903"/>
        <v>0</v>
      </c>
      <c r="X683" s="22">
        <f t="shared" si="1903"/>
        <v>606424</v>
      </c>
      <c r="Y683" s="36">
        <f t="shared" si="1903"/>
        <v>0</v>
      </c>
      <c r="Z683" s="22">
        <f t="shared" si="1903"/>
        <v>214547</v>
      </c>
      <c r="AA683" s="22">
        <f t="shared" si="1903"/>
        <v>0</v>
      </c>
      <c r="AB683" s="104">
        <f t="shared" si="1851"/>
        <v>35.379041726580738</v>
      </c>
      <c r="AC683" s="104"/>
    </row>
    <row r="684" spans="1:29" s="7" customFormat="1" ht="18.75">
      <c r="A684" s="55" t="s">
        <v>175</v>
      </c>
      <c r="B684" s="62" t="s">
        <v>56</v>
      </c>
      <c r="C684" s="62" t="s">
        <v>51</v>
      </c>
      <c r="D684" s="62" t="s">
        <v>307</v>
      </c>
      <c r="E684" s="62" t="s">
        <v>174</v>
      </c>
      <c r="F684" s="22">
        <f>606292+132</f>
        <v>606424</v>
      </c>
      <c r="G684" s="22"/>
      <c r="H684" s="36"/>
      <c r="I684" s="36"/>
      <c r="J684" s="36"/>
      <c r="K684" s="36"/>
      <c r="L684" s="22">
        <f>F684+H684+I684+J684+K684</f>
        <v>606424</v>
      </c>
      <c r="M684" s="22">
        <f>G684+K684</f>
        <v>0</v>
      </c>
      <c r="N684" s="22"/>
      <c r="O684" s="22"/>
      <c r="P684" s="22"/>
      <c r="Q684" s="22"/>
      <c r="R684" s="22">
        <f>L684+N684+O684+P684+Q684</f>
        <v>606424</v>
      </c>
      <c r="S684" s="22">
        <f>M684+Q684</f>
        <v>0</v>
      </c>
      <c r="T684" s="22"/>
      <c r="U684" s="22"/>
      <c r="V684" s="22"/>
      <c r="W684" s="22"/>
      <c r="X684" s="22">
        <f>R684+T684+U684+V684+W684</f>
        <v>606424</v>
      </c>
      <c r="Y684" s="22">
        <f>S684+W684</f>
        <v>0</v>
      </c>
      <c r="Z684" s="22">
        <v>214547</v>
      </c>
      <c r="AA684" s="22"/>
      <c r="AB684" s="104">
        <f t="shared" si="1851"/>
        <v>35.379041726580738</v>
      </c>
      <c r="AC684" s="104"/>
    </row>
    <row r="685" spans="1:29" s="7" customFormat="1" ht="27" customHeight="1">
      <c r="A685" s="66" t="s">
        <v>78</v>
      </c>
      <c r="B685" s="21" t="s">
        <v>56</v>
      </c>
      <c r="C685" s="21" t="s">
        <v>51</v>
      </c>
      <c r="D685" s="21" t="s">
        <v>303</v>
      </c>
      <c r="E685" s="21"/>
      <c r="F685" s="22">
        <f>F689+F686</f>
        <v>35572</v>
      </c>
      <c r="G685" s="22">
        <f>G689</f>
        <v>0</v>
      </c>
      <c r="H685" s="36">
        <f>H686+H689</f>
        <v>0</v>
      </c>
      <c r="I685" s="36">
        <f t="shared" ref="I685:M685" si="1904">I686+I689</f>
        <v>0</v>
      </c>
      <c r="J685" s="36">
        <f t="shared" si="1904"/>
        <v>0</v>
      </c>
      <c r="K685" s="36">
        <f t="shared" si="1904"/>
        <v>0</v>
      </c>
      <c r="L685" s="22">
        <f t="shared" si="1904"/>
        <v>35572</v>
      </c>
      <c r="M685" s="36">
        <f t="shared" si="1904"/>
        <v>0</v>
      </c>
      <c r="N685" s="22">
        <f>N686+N689</f>
        <v>0</v>
      </c>
      <c r="O685" s="22">
        <f t="shared" ref="O685" si="1905">O686+O689</f>
        <v>0</v>
      </c>
      <c r="P685" s="22">
        <f t="shared" ref="P685" si="1906">P686+P689</f>
        <v>0</v>
      </c>
      <c r="Q685" s="22">
        <f t="shared" ref="Q685" si="1907">Q686+Q689</f>
        <v>0</v>
      </c>
      <c r="R685" s="22">
        <f t="shared" ref="R685" si="1908">R686+R689</f>
        <v>35572</v>
      </c>
      <c r="S685" s="36">
        <f t="shared" ref="S685" si="1909">S686+S689</f>
        <v>0</v>
      </c>
      <c r="T685" s="22">
        <f>T686+T689</f>
        <v>0</v>
      </c>
      <c r="U685" s="22">
        <f t="shared" ref="U685:X685" si="1910">U686+U689</f>
        <v>-4452</v>
      </c>
      <c r="V685" s="22">
        <f t="shared" si="1910"/>
        <v>0</v>
      </c>
      <c r="W685" s="22">
        <f t="shared" si="1910"/>
        <v>0</v>
      </c>
      <c r="X685" s="22">
        <f t="shared" si="1910"/>
        <v>31120</v>
      </c>
      <c r="Y685" s="22">
        <f t="shared" ref="Y685:AA685" si="1911">Y686+Y689</f>
        <v>0</v>
      </c>
      <c r="Z685" s="22">
        <f t="shared" si="1911"/>
        <v>4439</v>
      </c>
      <c r="AA685" s="22">
        <f t="shared" si="1911"/>
        <v>0</v>
      </c>
      <c r="AB685" s="104">
        <f t="shared" si="1851"/>
        <v>14.26413881748072</v>
      </c>
      <c r="AC685" s="104"/>
    </row>
    <row r="686" spans="1:29" s="7" customFormat="1" ht="18.75" customHeight="1">
      <c r="A686" s="27" t="s">
        <v>85</v>
      </c>
      <c r="B686" s="21" t="s">
        <v>56</v>
      </c>
      <c r="C686" s="21" t="s">
        <v>51</v>
      </c>
      <c r="D686" s="21" t="s">
        <v>681</v>
      </c>
      <c r="E686" s="21"/>
      <c r="F686" s="22">
        <f>F687</f>
        <v>2970</v>
      </c>
      <c r="G686" s="22"/>
      <c r="H686" s="36">
        <f>H687</f>
        <v>0</v>
      </c>
      <c r="I686" s="36">
        <f t="shared" ref="I686:M687" si="1912">I687</f>
        <v>0</v>
      </c>
      <c r="J686" s="36">
        <f t="shared" si="1912"/>
        <v>0</v>
      </c>
      <c r="K686" s="36">
        <f t="shared" si="1912"/>
        <v>0</v>
      </c>
      <c r="L686" s="22">
        <f t="shared" si="1912"/>
        <v>2970</v>
      </c>
      <c r="M686" s="36">
        <f t="shared" si="1912"/>
        <v>0</v>
      </c>
      <c r="N686" s="22">
        <f>N687</f>
        <v>0</v>
      </c>
      <c r="O686" s="22">
        <f t="shared" ref="O686:O687" si="1913">O687</f>
        <v>0</v>
      </c>
      <c r="P686" s="22">
        <f t="shared" ref="P686:P687" si="1914">P687</f>
        <v>0</v>
      </c>
      <c r="Q686" s="22">
        <f t="shared" ref="Q686:Q687" si="1915">Q687</f>
        <v>0</v>
      </c>
      <c r="R686" s="22">
        <f t="shared" ref="R686:R687" si="1916">R687</f>
        <v>2970</v>
      </c>
      <c r="S686" s="36">
        <f t="shared" ref="S686:S687" si="1917">S687</f>
        <v>0</v>
      </c>
      <c r="T686" s="22">
        <f>T687</f>
        <v>0</v>
      </c>
      <c r="U686" s="22">
        <f t="shared" ref="U686:AA687" si="1918">U687</f>
        <v>0</v>
      </c>
      <c r="V686" s="22">
        <f t="shared" si="1918"/>
        <v>0</v>
      </c>
      <c r="W686" s="22">
        <f t="shared" si="1918"/>
        <v>0</v>
      </c>
      <c r="X686" s="22">
        <f t="shared" si="1918"/>
        <v>2970</v>
      </c>
      <c r="Y686" s="22">
        <f t="shared" si="1918"/>
        <v>0</v>
      </c>
      <c r="Z686" s="22">
        <f t="shared" si="1918"/>
        <v>0</v>
      </c>
      <c r="AA686" s="22">
        <f t="shared" si="1918"/>
        <v>0</v>
      </c>
      <c r="AB686" s="104">
        <f t="shared" si="1851"/>
        <v>0</v>
      </c>
      <c r="AC686" s="104"/>
    </row>
    <row r="687" spans="1:29" s="7" customFormat="1" ht="31.5" customHeight="1">
      <c r="A687" s="27" t="s">
        <v>213</v>
      </c>
      <c r="B687" s="21" t="s">
        <v>56</v>
      </c>
      <c r="C687" s="21" t="s">
        <v>51</v>
      </c>
      <c r="D687" s="21" t="s">
        <v>681</v>
      </c>
      <c r="E687" s="21" t="s">
        <v>86</v>
      </c>
      <c r="F687" s="22">
        <f>F688</f>
        <v>2970</v>
      </c>
      <c r="G687" s="22"/>
      <c r="H687" s="36">
        <f>H688</f>
        <v>0</v>
      </c>
      <c r="I687" s="36">
        <f t="shared" si="1912"/>
        <v>0</v>
      </c>
      <c r="J687" s="36">
        <f t="shared" si="1912"/>
        <v>0</v>
      </c>
      <c r="K687" s="36">
        <f t="shared" si="1912"/>
        <v>0</v>
      </c>
      <c r="L687" s="22">
        <f t="shared" si="1912"/>
        <v>2970</v>
      </c>
      <c r="M687" s="36">
        <f t="shared" si="1912"/>
        <v>0</v>
      </c>
      <c r="N687" s="22">
        <f>N688</f>
        <v>0</v>
      </c>
      <c r="O687" s="22">
        <f t="shared" si="1913"/>
        <v>0</v>
      </c>
      <c r="P687" s="22">
        <f t="shared" si="1914"/>
        <v>0</v>
      </c>
      <c r="Q687" s="22">
        <f t="shared" si="1915"/>
        <v>0</v>
      </c>
      <c r="R687" s="22">
        <f t="shared" si="1916"/>
        <v>2970</v>
      </c>
      <c r="S687" s="36">
        <f t="shared" si="1917"/>
        <v>0</v>
      </c>
      <c r="T687" s="22">
        <f>T688</f>
        <v>0</v>
      </c>
      <c r="U687" s="22">
        <f t="shared" si="1918"/>
        <v>0</v>
      </c>
      <c r="V687" s="22">
        <f t="shared" si="1918"/>
        <v>0</v>
      </c>
      <c r="W687" s="22">
        <f t="shared" si="1918"/>
        <v>0</v>
      </c>
      <c r="X687" s="22">
        <f t="shared" si="1918"/>
        <v>2970</v>
      </c>
      <c r="Y687" s="22">
        <f t="shared" si="1918"/>
        <v>0</v>
      </c>
      <c r="Z687" s="22">
        <f t="shared" si="1918"/>
        <v>0</v>
      </c>
      <c r="AA687" s="22">
        <f t="shared" si="1918"/>
        <v>0</v>
      </c>
      <c r="AB687" s="104">
        <f t="shared" si="1851"/>
        <v>0</v>
      </c>
      <c r="AC687" s="104"/>
    </row>
    <row r="688" spans="1:29" s="7" customFormat="1" ht="27" customHeight="1">
      <c r="A688" s="27" t="s">
        <v>85</v>
      </c>
      <c r="B688" s="21" t="s">
        <v>56</v>
      </c>
      <c r="C688" s="21" t="s">
        <v>51</v>
      </c>
      <c r="D688" s="21" t="s">
        <v>681</v>
      </c>
      <c r="E688" s="21" t="s">
        <v>192</v>
      </c>
      <c r="F688" s="22">
        <v>2970</v>
      </c>
      <c r="G688" s="22"/>
      <c r="H688" s="36"/>
      <c r="I688" s="36"/>
      <c r="J688" s="36"/>
      <c r="K688" s="36"/>
      <c r="L688" s="22">
        <f>F688+H688+I688+J688+K688</f>
        <v>2970</v>
      </c>
      <c r="M688" s="22">
        <f>G688+K688</f>
        <v>0</v>
      </c>
      <c r="N688" s="22"/>
      <c r="O688" s="22"/>
      <c r="P688" s="22"/>
      <c r="Q688" s="22"/>
      <c r="R688" s="22">
        <f>L688+N688+O688+P688+Q688</f>
        <v>2970</v>
      </c>
      <c r="S688" s="22">
        <f>M688+Q688</f>
        <v>0</v>
      </c>
      <c r="T688" s="22"/>
      <c r="U688" s="22"/>
      <c r="V688" s="22"/>
      <c r="W688" s="22"/>
      <c r="X688" s="22">
        <f>R688+T688+U688+V688+W688</f>
        <v>2970</v>
      </c>
      <c r="Y688" s="22">
        <f>S688+W688</f>
        <v>0</v>
      </c>
      <c r="Z688" s="22"/>
      <c r="AA688" s="22"/>
      <c r="AB688" s="104">
        <f t="shared" si="1851"/>
        <v>0</v>
      </c>
      <c r="AC688" s="104"/>
    </row>
    <row r="689" spans="1:29" s="7" customFormat="1" ht="18.75" customHeight="1">
      <c r="A689" s="55" t="s">
        <v>108</v>
      </c>
      <c r="B689" s="62" t="s">
        <v>56</v>
      </c>
      <c r="C689" s="62" t="s">
        <v>51</v>
      </c>
      <c r="D689" s="62" t="s">
        <v>309</v>
      </c>
      <c r="E689" s="62"/>
      <c r="F689" s="22">
        <f t="shared" ref="F689:G690" si="1919">F690</f>
        <v>32602</v>
      </c>
      <c r="G689" s="22">
        <f t="shared" si="1919"/>
        <v>0</v>
      </c>
      <c r="H689" s="36">
        <f>H690</f>
        <v>0</v>
      </c>
      <c r="I689" s="36">
        <f t="shared" ref="I689:M690" si="1920">I690</f>
        <v>0</v>
      </c>
      <c r="J689" s="36">
        <f t="shared" si="1920"/>
        <v>0</v>
      </c>
      <c r="K689" s="36">
        <f t="shared" si="1920"/>
        <v>0</v>
      </c>
      <c r="L689" s="22">
        <f t="shared" si="1920"/>
        <v>32602</v>
      </c>
      <c r="M689" s="36">
        <f t="shared" si="1920"/>
        <v>0</v>
      </c>
      <c r="N689" s="22">
        <f>N690</f>
        <v>0</v>
      </c>
      <c r="O689" s="22">
        <f t="shared" ref="O689:O690" si="1921">O690</f>
        <v>0</v>
      </c>
      <c r="P689" s="22">
        <f t="shared" ref="P689:P690" si="1922">P690</f>
        <v>0</v>
      </c>
      <c r="Q689" s="22">
        <f t="shared" ref="Q689:Q690" si="1923">Q690</f>
        <v>0</v>
      </c>
      <c r="R689" s="22">
        <f t="shared" ref="R689:R690" si="1924">R690</f>
        <v>32602</v>
      </c>
      <c r="S689" s="36">
        <f t="shared" ref="S689:S690" si="1925">S690</f>
        <v>0</v>
      </c>
      <c r="T689" s="22">
        <f>T690</f>
        <v>0</v>
      </c>
      <c r="U689" s="22">
        <f t="shared" ref="U689:AA690" si="1926">U690</f>
        <v>-4452</v>
      </c>
      <c r="V689" s="22">
        <f t="shared" si="1926"/>
        <v>0</v>
      </c>
      <c r="W689" s="22">
        <f t="shared" si="1926"/>
        <v>0</v>
      </c>
      <c r="X689" s="22">
        <f t="shared" si="1926"/>
        <v>28150</v>
      </c>
      <c r="Y689" s="22">
        <f t="shared" si="1926"/>
        <v>0</v>
      </c>
      <c r="Z689" s="22">
        <f t="shared" si="1926"/>
        <v>4439</v>
      </c>
      <c r="AA689" s="22">
        <f t="shared" si="1926"/>
        <v>0</v>
      </c>
      <c r="AB689" s="104">
        <f t="shared" si="1851"/>
        <v>15.769094138543515</v>
      </c>
      <c r="AC689" s="104"/>
    </row>
    <row r="690" spans="1:29" s="7" customFormat="1" ht="41.25" customHeight="1">
      <c r="A690" s="55" t="s">
        <v>83</v>
      </c>
      <c r="B690" s="62" t="s">
        <v>56</v>
      </c>
      <c r="C690" s="62" t="s">
        <v>51</v>
      </c>
      <c r="D690" s="62" t="s">
        <v>309</v>
      </c>
      <c r="E690" s="62" t="s">
        <v>84</v>
      </c>
      <c r="F690" s="22">
        <f t="shared" si="1919"/>
        <v>32602</v>
      </c>
      <c r="G690" s="22">
        <f t="shared" si="1919"/>
        <v>0</v>
      </c>
      <c r="H690" s="36">
        <f>H691</f>
        <v>0</v>
      </c>
      <c r="I690" s="36">
        <f t="shared" si="1920"/>
        <v>0</v>
      </c>
      <c r="J690" s="36">
        <f t="shared" si="1920"/>
        <v>0</v>
      </c>
      <c r="K690" s="36">
        <f t="shared" si="1920"/>
        <v>0</v>
      </c>
      <c r="L690" s="22">
        <f t="shared" si="1920"/>
        <v>32602</v>
      </c>
      <c r="M690" s="36">
        <f t="shared" si="1920"/>
        <v>0</v>
      </c>
      <c r="N690" s="22">
        <f>N691</f>
        <v>0</v>
      </c>
      <c r="O690" s="22">
        <f t="shared" si="1921"/>
        <v>0</v>
      </c>
      <c r="P690" s="22">
        <f t="shared" si="1922"/>
        <v>0</v>
      </c>
      <c r="Q690" s="22">
        <f t="shared" si="1923"/>
        <v>0</v>
      </c>
      <c r="R690" s="22">
        <f t="shared" si="1924"/>
        <v>32602</v>
      </c>
      <c r="S690" s="36">
        <f t="shared" si="1925"/>
        <v>0</v>
      </c>
      <c r="T690" s="22">
        <f>T691</f>
        <v>0</v>
      </c>
      <c r="U690" s="22">
        <f t="shared" si="1926"/>
        <v>-4452</v>
      </c>
      <c r="V690" s="22">
        <f t="shared" si="1926"/>
        <v>0</v>
      </c>
      <c r="W690" s="22">
        <f t="shared" si="1926"/>
        <v>0</v>
      </c>
      <c r="X690" s="22">
        <f t="shared" si="1926"/>
        <v>28150</v>
      </c>
      <c r="Y690" s="22">
        <f t="shared" si="1926"/>
        <v>0</v>
      </c>
      <c r="Z690" s="22">
        <f t="shared" si="1926"/>
        <v>4439</v>
      </c>
      <c r="AA690" s="22">
        <f t="shared" si="1926"/>
        <v>0</v>
      </c>
      <c r="AB690" s="104">
        <f t="shared" si="1851"/>
        <v>15.769094138543515</v>
      </c>
      <c r="AC690" s="104"/>
    </row>
    <row r="691" spans="1:29" s="7" customFormat="1" ht="18.75">
      <c r="A691" s="55" t="s">
        <v>175</v>
      </c>
      <c r="B691" s="62" t="s">
        <v>56</v>
      </c>
      <c r="C691" s="62" t="s">
        <v>51</v>
      </c>
      <c r="D691" s="62" t="s">
        <v>309</v>
      </c>
      <c r="E691" s="62" t="s">
        <v>174</v>
      </c>
      <c r="F691" s="22">
        <f>24011+8591</f>
        <v>32602</v>
      </c>
      <c r="G691" s="22"/>
      <c r="H691" s="36"/>
      <c r="I691" s="36"/>
      <c r="J691" s="36"/>
      <c r="K691" s="36"/>
      <c r="L691" s="22">
        <f>F691+H691+I691+J691+K691</f>
        <v>32602</v>
      </c>
      <c r="M691" s="22">
        <f>G691+K691</f>
        <v>0</v>
      </c>
      <c r="N691" s="22"/>
      <c r="O691" s="22"/>
      <c r="P691" s="22"/>
      <c r="Q691" s="22"/>
      <c r="R691" s="22">
        <f>L691+N691+O691+P691+Q691</f>
        <v>32602</v>
      </c>
      <c r="S691" s="22">
        <f>M691+Q691</f>
        <v>0</v>
      </c>
      <c r="T691" s="22"/>
      <c r="U691" s="22">
        <v>-4452</v>
      </c>
      <c r="V691" s="22"/>
      <c r="W691" s="22"/>
      <c r="X691" s="22">
        <f>R691+T691+U691+V691+W691</f>
        <v>28150</v>
      </c>
      <c r="Y691" s="22">
        <f>S691+W691</f>
        <v>0</v>
      </c>
      <c r="Z691" s="22">
        <v>4439</v>
      </c>
      <c r="AA691" s="22"/>
      <c r="AB691" s="104">
        <f t="shared" si="1851"/>
        <v>15.769094138543515</v>
      </c>
      <c r="AC691" s="104"/>
    </row>
    <row r="692" spans="1:29" s="7" customFormat="1" ht="66.75">
      <c r="A692" s="55" t="s">
        <v>206</v>
      </c>
      <c r="B692" s="62" t="s">
        <v>56</v>
      </c>
      <c r="C692" s="62" t="s">
        <v>51</v>
      </c>
      <c r="D692" s="62" t="s">
        <v>311</v>
      </c>
      <c r="E692" s="62"/>
      <c r="F692" s="22">
        <f t="shared" ref="F692:G694" si="1927">F693</f>
        <v>22917</v>
      </c>
      <c r="G692" s="22">
        <f t="shared" si="1927"/>
        <v>0</v>
      </c>
      <c r="H692" s="36">
        <f>H693</f>
        <v>0</v>
      </c>
      <c r="I692" s="36">
        <f t="shared" ref="I692:M694" si="1928">I693</f>
        <v>0</v>
      </c>
      <c r="J692" s="36">
        <f t="shared" si="1928"/>
        <v>0</v>
      </c>
      <c r="K692" s="36">
        <f t="shared" si="1928"/>
        <v>0</v>
      </c>
      <c r="L692" s="22">
        <f t="shared" si="1928"/>
        <v>22917</v>
      </c>
      <c r="M692" s="36">
        <f t="shared" si="1928"/>
        <v>0</v>
      </c>
      <c r="N692" s="22">
        <f>N693</f>
        <v>0</v>
      </c>
      <c r="O692" s="22">
        <f t="shared" ref="O692:O694" si="1929">O693</f>
        <v>0</v>
      </c>
      <c r="P692" s="22">
        <f t="shared" ref="P692:P694" si="1930">P693</f>
        <v>0</v>
      </c>
      <c r="Q692" s="22">
        <f t="shared" ref="Q692:Q694" si="1931">Q693</f>
        <v>0</v>
      </c>
      <c r="R692" s="22">
        <f t="shared" ref="R692:R694" si="1932">R693</f>
        <v>22917</v>
      </c>
      <c r="S692" s="36">
        <f t="shared" ref="S692:S694" si="1933">S693</f>
        <v>0</v>
      </c>
      <c r="T692" s="22">
        <f>T693</f>
        <v>0</v>
      </c>
      <c r="U692" s="22">
        <f t="shared" ref="U692:AA694" si="1934">U693</f>
        <v>0</v>
      </c>
      <c r="V692" s="22">
        <f t="shared" si="1934"/>
        <v>0</v>
      </c>
      <c r="W692" s="22">
        <f t="shared" si="1934"/>
        <v>0</v>
      </c>
      <c r="X692" s="22">
        <f t="shared" si="1934"/>
        <v>22917</v>
      </c>
      <c r="Y692" s="22">
        <f t="shared" si="1934"/>
        <v>0</v>
      </c>
      <c r="Z692" s="22">
        <f t="shared" si="1934"/>
        <v>4906</v>
      </c>
      <c r="AA692" s="22">
        <f t="shared" si="1934"/>
        <v>0</v>
      </c>
      <c r="AB692" s="104">
        <f t="shared" si="1851"/>
        <v>21.407688615438321</v>
      </c>
      <c r="AC692" s="104"/>
    </row>
    <row r="693" spans="1:29" s="7" customFormat="1" ht="33.75">
      <c r="A693" s="55" t="s">
        <v>207</v>
      </c>
      <c r="B693" s="62" t="s">
        <v>56</v>
      </c>
      <c r="C693" s="62" t="s">
        <v>51</v>
      </c>
      <c r="D693" s="62" t="s">
        <v>312</v>
      </c>
      <c r="E693" s="62"/>
      <c r="F693" s="22">
        <f t="shared" si="1927"/>
        <v>22917</v>
      </c>
      <c r="G693" s="22">
        <f t="shared" si="1927"/>
        <v>0</v>
      </c>
      <c r="H693" s="36">
        <f>H694</f>
        <v>0</v>
      </c>
      <c r="I693" s="36">
        <f t="shared" si="1928"/>
        <v>0</v>
      </c>
      <c r="J693" s="36">
        <f t="shared" si="1928"/>
        <v>0</v>
      </c>
      <c r="K693" s="36">
        <f t="shared" si="1928"/>
        <v>0</v>
      </c>
      <c r="L693" s="22">
        <f t="shared" si="1928"/>
        <v>22917</v>
      </c>
      <c r="M693" s="36">
        <f t="shared" si="1928"/>
        <v>0</v>
      </c>
      <c r="N693" s="22">
        <f>N694</f>
        <v>0</v>
      </c>
      <c r="O693" s="22">
        <f t="shared" si="1929"/>
        <v>0</v>
      </c>
      <c r="P693" s="22">
        <f t="shared" si="1930"/>
        <v>0</v>
      </c>
      <c r="Q693" s="22">
        <f t="shared" si="1931"/>
        <v>0</v>
      </c>
      <c r="R693" s="22">
        <f t="shared" si="1932"/>
        <v>22917</v>
      </c>
      <c r="S693" s="36">
        <f t="shared" si="1933"/>
        <v>0</v>
      </c>
      <c r="T693" s="22">
        <f>T694</f>
        <v>0</v>
      </c>
      <c r="U693" s="22">
        <f t="shared" si="1934"/>
        <v>0</v>
      </c>
      <c r="V693" s="22">
        <f t="shared" si="1934"/>
        <v>0</v>
      </c>
      <c r="W693" s="22">
        <f t="shared" si="1934"/>
        <v>0</v>
      </c>
      <c r="X693" s="22">
        <f t="shared" si="1934"/>
        <v>22917</v>
      </c>
      <c r="Y693" s="22">
        <f t="shared" si="1934"/>
        <v>0</v>
      </c>
      <c r="Z693" s="22">
        <f t="shared" si="1934"/>
        <v>4906</v>
      </c>
      <c r="AA693" s="22">
        <f t="shared" si="1934"/>
        <v>0</v>
      </c>
      <c r="AB693" s="104">
        <f t="shared" si="1851"/>
        <v>21.407688615438321</v>
      </c>
      <c r="AC693" s="104"/>
    </row>
    <row r="694" spans="1:29" s="7" customFormat="1" ht="18.75">
      <c r="A694" s="55" t="s">
        <v>99</v>
      </c>
      <c r="B694" s="62" t="s">
        <v>56</v>
      </c>
      <c r="C694" s="62" t="s">
        <v>51</v>
      </c>
      <c r="D694" s="62" t="s">
        <v>312</v>
      </c>
      <c r="E694" s="62" t="s">
        <v>100</v>
      </c>
      <c r="F694" s="22">
        <f t="shared" si="1927"/>
        <v>22917</v>
      </c>
      <c r="G694" s="22">
        <f t="shared" si="1927"/>
        <v>0</v>
      </c>
      <c r="H694" s="36">
        <f>H695</f>
        <v>0</v>
      </c>
      <c r="I694" s="36">
        <f t="shared" si="1928"/>
        <v>0</v>
      </c>
      <c r="J694" s="36">
        <f t="shared" si="1928"/>
        <v>0</v>
      </c>
      <c r="K694" s="36">
        <f t="shared" si="1928"/>
        <v>0</v>
      </c>
      <c r="L694" s="22">
        <f t="shared" si="1928"/>
        <v>22917</v>
      </c>
      <c r="M694" s="36">
        <f t="shared" si="1928"/>
        <v>0</v>
      </c>
      <c r="N694" s="22">
        <f>N695</f>
        <v>0</v>
      </c>
      <c r="O694" s="22">
        <f t="shared" si="1929"/>
        <v>0</v>
      </c>
      <c r="P694" s="22">
        <f t="shared" si="1930"/>
        <v>0</v>
      </c>
      <c r="Q694" s="22">
        <f t="shared" si="1931"/>
        <v>0</v>
      </c>
      <c r="R694" s="22">
        <f t="shared" si="1932"/>
        <v>22917</v>
      </c>
      <c r="S694" s="36">
        <f t="shared" si="1933"/>
        <v>0</v>
      </c>
      <c r="T694" s="22">
        <f>T695</f>
        <v>0</v>
      </c>
      <c r="U694" s="22">
        <f t="shared" si="1934"/>
        <v>0</v>
      </c>
      <c r="V694" s="22">
        <f t="shared" si="1934"/>
        <v>0</v>
      </c>
      <c r="W694" s="22">
        <f t="shared" si="1934"/>
        <v>0</v>
      </c>
      <c r="X694" s="22">
        <f t="shared" si="1934"/>
        <v>22917</v>
      </c>
      <c r="Y694" s="22">
        <f t="shared" si="1934"/>
        <v>0</v>
      </c>
      <c r="Z694" s="22">
        <f t="shared" si="1934"/>
        <v>4906</v>
      </c>
      <c r="AA694" s="22">
        <f t="shared" si="1934"/>
        <v>0</v>
      </c>
      <c r="AB694" s="104">
        <f t="shared" si="1851"/>
        <v>21.407688615438321</v>
      </c>
      <c r="AC694" s="104"/>
    </row>
    <row r="695" spans="1:29" s="7" customFormat="1" ht="66.75">
      <c r="A695" s="27" t="s">
        <v>423</v>
      </c>
      <c r="B695" s="62" t="s">
        <v>56</v>
      </c>
      <c r="C695" s="62" t="s">
        <v>51</v>
      </c>
      <c r="D695" s="62" t="s">
        <v>312</v>
      </c>
      <c r="E695" s="62" t="s">
        <v>191</v>
      </c>
      <c r="F695" s="22">
        <v>22917</v>
      </c>
      <c r="G695" s="22"/>
      <c r="H695" s="36"/>
      <c r="I695" s="36"/>
      <c r="J695" s="36"/>
      <c r="K695" s="36"/>
      <c r="L695" s="22">
        <f>F695+H695+I695+J695+K695</f>
        <v>22917</v>
      </c>
      <c r="M695" s="22">
        <f>G695+K695</f>
        <v>0</v>
      </c>
      <c r="N695" s="22"/>
      <c r="O695" s="22"/>
      <c r="P695" s="22"/>
      <c r="Q695" s="22"/>
      <c r="R695" s="22">
        <f>L695+N695+O695+P695+Q695</f>
        <v>22917</v>
      </c>
      <c r="S695" s="22">
        <f>M695+Q695</f>
        <v>0</v>
      </c>
      <c r="T695" s="22"/>
      <c r="U695" s="22"/>
      <c r="V695" s="22"/>
      <c r="W695" s="22"/>
      <c r="X695" s="22">
        <f>R695+T695+U695+V695+W695</f>
        <v>22917</v>
      </c>
      <c r="Y695" s="22">
        <f>S695+W695</f>
        <v>0</v>
      </c>
      <c r="Z695" s="22">
        <v>4906</v>
      </c>
      <c r="AA695" s="22"/>
      <c r="AB695" s="104">
        <f t="shared" si="1851"/>
        <v>21.407688615438321</v>
      </c>
      <c r="AC695" s="104"/>
    </row>
    <row r="696" spans="1:29" s="7" customFormat="1" ht="18.75">
      <c r="A696" s="71" t="s">
        <v>547</v>
      </c>
      <c r="B696" s="62" t="s">
        <v>56</v>
      </c>
      <c r="C696" s="62" t="s">
        <v>51</v>
      </c>
      <c r="D696" s="52" t="s">
        <v>581</v>
      </c>
      <c r="E696" s="62"/>
      <c r="F696" s="22">
        <f t="shared" ref="F696:G696" si="1935">F704+F707+F700+F697</f>
        <v>0</v>
      </c>
      <c r="G696" s="22">
        <f t="shared" si="1935"/>
        <v>0</v>
      </c>
      <c r="H696" s="36"/>
      <c r="I696" s="36"/>
      <c r="J696" s="36"/>
      <c r="K696" s="36"/>
      <c r="L696" s="22">
        <f t="shared" ref="L696:M696" si="1936">L704+L707+L700+L697</f>
        <v>0</v>
      </c>
      <c r="M696" s="22">
        <f t="shared" si="1936"/>
        <v>0</v>
      </c>
      <c r="N696" s="22">
        <f>N697+N700+N707+N704</f>
        <v>0</v>
      </c>
      <c r="O696" s="22">
        <f t="shared" ref="O696:S696" si="1937">O697+O700+O707+O704</f>
        <v>0</v>
      </c>
      <c r="P696" s="22">
        <f t="shared" si="1937"/>
        <v>0</v>
      </c>
      <c r="Q696" s="22">
        <f t="shared" si="1937"/>
        <v>464729</v>
      </c>
      <c r="R696" s="22">
        <f t="shared" si="1937"/>
        <v>464729</v>
      </c>
      <c r="S696" s="22">
        <f t="shared" si="1937"/>
        <v>464729</v>
      </c>
      <c r="T696" s="22">
        <f>T697+T700+T707+T704</f>
        <v>0</v>
      </c>
      <c r="U696" s="22">
        <f t="shared" ref="U696:Y696" si="1938">U697+U700+U707+U704</f>
        <v>0</v>
      </c>
      <c r="V696" s="22">
        <f t="shared" si="1938"/>
        <v>0</v>
      </c>
      <c r="W696" s="22">
        <f t="shared" si="1938"/>
        <v>0</v>
      </c>
      <c r="X696" s="22">
        <f t="shared" si="1938"/>
        <v>464729</v>
      </c>
      <c r="Y696" s="22">
        <f t="shared" si="1938"/>
        <v>464729</v>
      </c>
      <c r="Z696" s="22">
        <f t="shared" ref="Z696:AA696" si="1939">Z697+Z700+Z707+Z704</f>
        <v>452016</v>
      </c>
      <c r="AA696" s="22">
        <f t="shared" si="1939"/>
        <v>452016</v>
      </c>
      <c r="AB696" s="104">
        <f t="shared" si="1851"/>
        <v>97.264427225329172</v>
      </c>
      <c r="AC696" s="104">
        <f t="shared" si="1852"/>
        <v>97.264427225329172</v>
      </c>
    </row>
    <row r="697" spans="1:29" s="7" customFormat="1" ht="83.25">
      <c r="A697" s="56" t="s">
        <v>612</v>
      </c>
      <c r="B697" s="62" t="s">
        <v>56</v>
      </c>
      <c r="C697" s="62" t="s">
        <v>51</v>
      </c>
      <c r="D697" s="52" t="s">
        <v>613</v>
      </c>
      <c r="E697" s="21"/>
      <c r="F697" s="22">
        <f t="shared" ref="F697" si="1940">F698</f>
        <v>0</v>
      </c>
      <c r="G697" s="22">
        <f t="shared" ref="F697:G698" si="1941">G698</f>
        <v>0</v>
      </c>
      <c r="H697" s="36"/>
      <c r="I697" s="36"/>
      <c r="J697" s="36"/>
      <c r="K697" s="36"/>
      <c r="L697" s="22">
        <f t="shared" ref="L697:M698" si="1942">L698</f>
        <v>0</v>
      </c>
      <c r="M697" s="22">
        <f t="shared" si="1942"/>
        <v>0</v>
      </c>
      <c r="N697" s="22">
        <f>N698</f>
        <v>0</v>
      </c>
      <c r="O697" s="22">
        <f t="shared" ref="O697:AA698" si="1943">O698</f>
        <v>0</v>
      </c>
      <c r="P697" s="22">
        <f t="shared" si="1943"/>
        <v>0</v>
      </c>
      <c r="Q697" s="22">
        <f t="shared" si="1943"/>
        <v>4877</v>
      </c>
      <c r="R697" s="22">
        <f t="shared" si="1943"/>
        <v>4877</v>
      </c>
      <c r="S697" s="22">
        <f t="shared" si="1943"/>
        <v>4877</v>
      </c>
      <c r="T697" s="22">
        <f>T698</f>
        <v>0</v>
      </c>
      <c r="U697" s="22">
        <f t="shared" si="1943"/>
        <v>0</v>
      </c>
      <c r="V697" s="22">
        <f t="shared" si="1943"/>
        <v>0</v>
      </c>
      <c r="W697" s="22">
        <f t="shared" si="1943"/>
        <v>0</v>
      </c>
      <c r="X697" s="22">
        <f t="shared" si="1943"/>
        <v>4877</v>
      </c>
      <c r="Y697" s="22">
        <f t="shared" si="1943"/>
        <v>4877</v>
      </c>
      <c r="Z697" s="22">
        <f t="shared" si="1943"/>
        <v>2482</v>
      </c>
      <c r="AA697" s="22">
        <f t="shared" si="1943"/>
        <v>2482</v>
      </c>
      <c r="AB697" s="104">
        <f t="shared" si="1851"/>
        <v>50.891941767480006</v>
      </c>
      <c r="AC697" s="104">
        <f t="shared" si="1852"/>
        <v>50.891941767480006</v>
      </c>
    </row>
    <row r="698" spans="1:29" s="7" customFormat="1" ht="36.75" customHeight="1">
      <c r="A698" s="27" t="s">
        <v>83</v>
      </c>
      <c r="B698" s="62" t="s">
        <v>56</v>
      </c>
      <c r="C698" s="62" t="s">
        <v>51</v>
      </c>
      <c r="D698" s="52" t="s">
        <v>613</v>
      </c>
      <c r="E698" s="21" t="s">
        <v>84</v>
      </c>
      <c r="F698" s="22">
        <f t="shared" si="1941"/>
        <v>0</v>
      </c>
      <c r="G698" s="22">
        <f t="shared" si="1941"/>
        <v>0</v>
      </c>
      <c r="H698" s="36"/>
      <c r="I698" s="36"/>
      <c r="J698" s="36"/>
      <c r="K698" s="36"/>
      <c r="L698" s="22">
        <f t="shared" si="1942"/>
        <v>0</v>
      </c>
      <c r="M698" s="22">
        <f t="shared" si="1942"/>
        <v>0</v>
      </c>
      <c r="N698" s="22">
        <f>N699</f>
        <v>0</v>
      </c>
      <c r="O698" s="22">
        <f t="shared" si="1943"/>
        <v>0</v>
      </c>
      <c r="P698" s="22">
        <f t="shared" si="1943"/>
        <v>0</v>
      </c>
      <c r="Q698" s="22">
        <f t="shared" si="1943"/>
        <v>4877</v>
      </c>
      <c r="R698" s="22">
        <f t="shared" si="1943"/>
        <v>4877</v>
      </c>
      <c r="S698" s="22">
        <f t="shared" si="1943"/>
        <v>4877</v>
      </c>
      <c r="T698" s="22">
        <f>T699</f>
        <v>0</v>
      </c>
      <c r="U698" s="22">
        <f t="shared" si="1943"/>
        <v>0</v>
      </c>
      <c r="V698" s="22">
        <f t="shared" si="1943"/>
        <v>0</v>
      </c>
      <c r="W698" s="22">
        <f t="shared" si="1943"/>
        <v>0</v>
      </c>
      <c r="X698" s="22">
        <f t="shared" si="1943"/>
        <v>4877</v>
      </c>
      <c r="Y698" s="22">
        <f t="shared" si="1943"/>
        <v>4877</v>
      </c>
      <c r="Z698" s="22">
        <f t="shared" si="1943"/>
        <v>2482</v>
      </c>
      <c r="AA698" s="22">
        <f t="shared" si="1943"/>
        <v>2482</v>
      </c>
      <c r="AB698" s="104">
        <f t="shared" si="1851"/>
        <v>50.891941767480006</v>
      </c>
      <c r="AC698" s="104">
        <f t="shared" si="1852"/>
        <v>50.891941767480006</v>
      </c>
    </row>
    <row r="699" spans="1:29" s="7" customFormat="1" ht="18.75">
      <c r="A699" s="71" t="s">
        <v>175</v>
      </c>
      <c r="B699" s="62" t="s">
        <v>56</v>
      </c>
      <c r="C699" s="62" t="s">
        <v>51</v>
      </c>
      <c r="D699" s="52" t="s">
        <v>613</v>
      </c>
      <c r="E699" s="21" t="s">
        <v>174</v>
      </c>
      <c r="F699" s="22"/>
      <c r="G699" s="22"/>
      <c r="H699" s="36"/>
      <c r="I699" s="36"/>
      <c r="J699" s="36"/>
      <c r="K699" s="36"/>
      <c r="L699" s="22"/>
      <c r="M699" s="22"/>
      <c r="N699" s="22"/>
      <c r="O699" s="22"/>
      <c r="P699" s="22"/>
      <c r="Q699" s="22">
        <v>4877</v>
      </c>
      <c r="R699" s="22">
        <f>L699+N699+O699+P699+Q699</f>
        <v>4877</v>
      </c>
      <c r="S699" s="22">
        <f>M699+Q699</f>
        <v>4877</v>
      </c>
      <c r="T699" s="22"/>
      <c r="U699" s="22"/>
      <c r="V699" s="22"/>
      <c r="W699" s="22"/>
      <c r="X699" s="22">
        <f>R699+T699+U699+V699+W699</f>
        <v>4877</v>
      </c>
      <c r="Y699" s="22">
        <f>S699+W699</f>
        <v>4877</v>
      </c>
      <c r="Z699" s="22">
        <v>2482</v>
      </c>
      <c r="AA699" s="22">
        <v>2482</v>
      </c>
      <c r="AB699" s="104">
        <f t="shared" si="1851"/>
        <v>50.891941767480006</v>
      </c>
      <c r="AC699" s="104">
        <f t="shared" si="1852"/>
        <v>50.891941767480006</v>
      </c>
    </row>
    <row r="700" spans="1:29" s="7" customFormat="1" ht="99">
      <c r="A700" s="73" t="s">
        <v>599</v>
      </c>
      <c r="B700" s="62" t="s">
        <v>56</v>
      </c>
      <c r="C700" s="62" t="s">
        <v>51</v>
      </c>
      <c r="D700" s="52" t="s">
        <v>600</v>
      </c>
      <c r="E700" s="21"/>
      <c r="F700" s="22">
        <f t="shared" ref="F700:G700" si="1944">F701</f>
        <v>0</v>
      </c>
      <c r="G700" s="22">
        <f t="shared" si="1944"/>
        <v>0</v>
      </c>
      <c r="H700" s="36"/>
      <c r="I700" s="36"/>
      <c r="J700" s="36"/>
      <c r="K700" s="36"/>
      <c r="L700" s="22">
        <f t="shared" ref="L700:M700" si="1945">L701</f>
        <v>0</v>
      </c>
      <c r="M700" s="22">
        <f t="shared" si="1945"/>
        <v>0</v>
      </c>
      <c r="N700" s="22">
        <f>N701</f>
        <v>0</v>
      </c>
      <c r="O700" s="22">
        <f t="shared" ref="O700:AA700" si="1946">O701</f>
        <v>0</v>
      </c>
      <c r="P700" s="22">
        <f t="shared" si="1946"/>
        <v>0</v>
      </c>
      <c r="Q700" s="22">
        <f t="shared" si="1946"/>
        <v>4581</v>
      </c>
      <c r="R700" s="22">
        <f t="shared" si="1946"/>
        <v>4581</v>
      </c>
      <c r="S700" s="22">
        <f t="shared" si="1946"/>
        <v>4581</v>
      </c>
      <c r="T700" s="22">
        <f>T701</f>
        <v>0</v>
      </c>
      <c r="U700" s="22">
        <f t="shared" si="1946"/>
        <v>0</v>
      </c>
      <c r="V700" s="22">
        <f t="shared" si="1946"/>
        <v>0</v>
      </c>
      <c r="W700" s="22">
        <f t="shared" si="1946"/>
        <v>0</v>
      </c>
      <c r="X700" s="22">
        <f t="shared" si="1946"/>
        <v>4581</v>
      </c>
      <c r="Y700" s="22">
        <f t="shared" si="1946"/>
        <v>4581</v>
      </c>
      <c r="Z700" s="22">
        <f t="shared" si="1946"/>
        <v>3326</v>
      </c>
      <c r="AA700" s="22">
        <f t="shared" si="1946"/>
        <v>3326</v>
      </c>
      <c r="AB700" s="104">
        <f t="shared" si="1851"/>
        <v>72.604234883213266</v>
      </c>
      <c r="AC700" s="104">
        <f t="shared" si="1852"/>
        <v>72.604234883213266</v>
      </c>
    </row>
    <row r="701" spans="1:29" s="7" customFormat="1" ht="36.75" customHeight="1">
      <c r="A701" s="27" t="s">
        <v>83</v>
      </c>
      <c r="B701" s="62" t="s">
        <v>56</v>
      </c>
      <c r="C701" s="62" t="s">
        <v>51</v>
      </c>
      <c r="D701" s="52" t="s">
        <v>600</v>
      </c>
      <c r="E701" s="21" t="s">
        <v>84</v>
      </c>
      <c r="F701" s="22">
        <f t="shared" ref="F701:G701" si="1947">F702+F703</f>
        <v>0</v>
      </c>
      <c r="G701" s="22">
        <f t="shared" si="1947"/>
        <v>0</v>
      </c>
      <c r="H701" s="36"/>
      <c r="I701" s="36"/>
      <c r="J701" s="36"/>
      <c r="K701" s="36"/>
      <c r="L701" s="22">
        <f t="shared" ref="L701:M701" si="1948">L702+L703</f>
        <v>0</v>
      </c>
      <c r="M701" s="22">
        <f t="shared" si="1948"/>
        <v>0</v>
      </c>
      <c r="N701" s="22">
        <f>N702+N703</f>
        <v>0</v>
      </c>
      <c r="O701" s="22">
        <f t="shared" ref="O701:S701" si="1949">O702+O703</f>
        <v>0</v>
      </c>
      <c r="P701" s="22">
        <f t="shared" si="1949"/>
        <v>0</v>
      </c>
      <c r="Q701" s="22">
        <f t="shared" si="1949"/>
        <v>4581</v>
      </c>
      <c r="R701" s="22">
        <f t="shared" si="1949"/>
        <v>4581</v>
      </c>
      <c r="S701" s="22">
        <f t="shared" si="1949"/>
        <v>4581</v>
      </c>
      <c r="T701" s="22">
        <f>T702+T703</f>
        <v>0</v>
      </c>
      <c r="U701" s="22">
        <f t="shared" ref="U701:Y701" si="1950">U702+U703</f>
        <v>0</v>
      </c>
      <c r="V701" s="22">
        <f t="shared" si="1950"/>
        <v>0</v>
      </c>
      <c r="W701" s="22">
        <f t="shared" si="1950"/>
        <v>0</v>
      </c>
      <c r="X701" s="22">
        <f t="shared" si="1950"/>
        <v>4581</v>
      </c>
      <c r="Y701" s="22">
        <f t="shared" si="1950"/>
        <v>4581</v>
      </c>
      <c r="Z701" s="22">
        <f t="shared" ref="Z701:AA701" si="1951">Z702+Z703</f>
        <v>3326</v>
      </c>
      <c r="AA701" s="22">
        <f t="shared" si="1951"/>
        <v>3326</v>
      </c>
      <c r="AB701" s="104">
        <f t="shared" si="1851"/>
        <v>72.604234883213266</v>
      </c>
      <c r="AC701" s="104">
        <f t="shared" si="1852"/>
        <v>72.604234883213266</v>
      </c>
    </row>
    <row r="702" spans="1:29" s="7" customFormat="1" ht="18.75">
      <c r="A702" s="71" t="s">
        <v>175</v>
      </c>
      <c r="B702" s="62" t="s">
        <v>56</v>
      </c>
      <c r="C702" s="62" t="s">
        <v>51</v>
      </c>
      <c r="D702" s="52" t="s">
        <v>600</v>
      </c>
      <c r="E702" s="21" t="s">
        <v>174</v>
      </c>
      <c r="F702" s="22"/>
      <c r="G702" s="22"/>
      <c r="H702" s="36"/>
      <c r="I702" s="36"/>
      <c r="J702" s="36"/>
      <c r="K702" s="36"/>
      <c r="L702" s="22"/>
      <c r="M702" s="22"/>
      <c r="N702" s="22"/>
      <c r="O702" s="22"/>
      <c r="P702" s="22"/>
      <c r="Q702" s="22">
        <v>4282</v>
      </c>
      <c r="R702" s="22">
        <f>L702+N702+O702+P702+Q702</f>
        <v>4282</v>
      </c>
      <c r="S702" s="22">
        <f>M702+Q702</f>
        <v>4282</v>
      </c>
      <c r="T702" s="22"/>
      <c r="U702" s="22"/>
      <c r="V702" s="22"/>
      <c r="W702" s="22"/>
      <c r="X702" s="22">
        <f>R702+T702+U702+V702+W702</f>
        <v>4282</v>
      </c>
      <c r="Y702" s="22">
        <f>S702+W702</f>
        <v>4282</v>
      </c>
      <c r="Z702" s="22">
        <v>3154</v>
      </c>
      <c r="AA702" s="22">
        <v>3154</v>
      </c>
      <c r="AB702" s="104">
        <f t="shared" si="1851"/>
        <v>73.657169546940679</v>
      </c>
      <c r="AC702" s="104">
        <f t="shared" si="1852"/>
        <v>73.657169546940679</v>
      </c>
    </row>
    <row r="703" spans="1:29" s="7" customFormat="1" ht="18.75">
      <c r="A703" s="56" t="s">
        <v>186</v>
      </c>
      <c r="B703" s="62" t="s">
        <v>56</v>
      </c>
      <c r="C703" s="62" t="s">
        <v>51</v>
      </c>
      <c r="D703" s="52" t="s">
        <v>600</v>
      </c>
      <c r="E703" s="21" t="s">
        <v>185</v>
      </c>
      <c r="F703" s="22"/>
      <c r="G703" s="22"/>
      <c r="H703" s="36"/>
      <c r="I703" s="36"/>
      <c r="J703" s="36"/>
      <c r="K703" s="36"/>
      <c r="L703" s="22"/>
      <c r="M703" s="22"/>
      <c r="N703" s="22"/>
      <c r="O703" s="22"/>
      <c r="P703" s="22"/>
      <c r="Q703" s="22">
        <v>299</v>
      </c>
      <c r="R703" s="22">
        <f>L703+N703+O703+P703+Q703</f>
        <v>299</v>
      </c>
      <c r="S703" s="22">
        <f>M703+Q703</f>
        <v>299</v>
      </c>
      <c r="T703" s="22"/>
      <c r="U703" s="22"/>
      <c r="V703" s="22"/>
      <c r="W703" s="22"/>
      <c r="X703" s="22">
        <f>R703+T703+U703+V703+W703</f>
        <v>299</v>
      </c>
      <c r="Y703" s="22">
        <f>S703+W703</f>
        <v>299</v>
      </c>
      <c r="Z703" s="22">
        <f>173-1</f>
        <v>172</v>
      </c>
      <c r="AA703" s="22">
        <f>173-1</f>
        <v>172</v>
      </c>
      <c r="AB703" s="104">
        <f t="shared" si="1851"/>
        <v>57.525083612040127</v>
      </c>
      <c r="AC703" s="104">
        <f t="shared" si="1852"/>
        <v>57.525083612040127</v>
      </c>
    </row>
    <row r="704" spans="1:29" s="7" customFormat="1" ht="66">
      <c r="A704" s="74" t="s">
        <v>585</v>
      </c>
      <c r="B704" s="62" t="s">
        <v>56</v>
      </c>
      <c r="C704" s="62" t="s">
        <v>51</v>
      </c>
      <c r="D704" s="52" t="s">
        <v>586</v>
      </c>
      <c r="E704" s="21"/>
      <c r="F704" s="22">
        <f t="shared" ref="F704:G705" si="1952">F705</f>
        <v>0</v>
      </c>
      <c r="G704" s="22">
        <f t="shared" si="1952"/>
        <v>0</v>
      </c>
      <c r="H704" s="36"/>
      <c r="I704" s="36"/>
      <c r="J704" s="36"/>
      <c r="K704" s="36"/>
      <c r="L704" s="22">
        <f t="shared" ref="L704:M705" si="1953">L705</f>
        <v>0</v>
      </c>
      <c r="M704" s="22">
        <f t="shared" si="1953"/>
        <v>0</v>
      </c>
      <c r="N704" s="22">
        <f>N705</f>
        <v>0</v>
      </c>
      <c r="O704" s="22">
        <f t="shared" ref="O704:AA705" si="1954">O705</f>
        <v>0</v>
      </c>
      <c r="P704" s="22">
        <f t="shared" si="1954"/>
        <v>0</v>
      </c>
      <c r="Q704" s="22">
        <f t="shared" si="1954"/>
        <v>15600</v>
      </c>
      <c r="R704" s="22">
        <f t="shared" si="1954"/>
        <v>15600</v>
      </c>
      <c r="S704" s="22">
        <f t="shared" si="1954"/>
        <v>15600</v>
      </c>
      <c r="T704" s="22">
        <f>T705</f>
        <v>0</v>
      </c>
      <c r="U704" s="22">
        <f t="shared" si="1954"/>
        <v>0</v>
      </c>
      <c r="V704" s="22">
        <f t="shared" si="1954"/>
        <v>0</v>
      </c>
      <c r="W704" s="22">
        <f t="shared" si="1954"/>
        <v>0</v>
      </c>
      <c r="X704" s="22">
        <f t="shared" si="1954"/>
        <v>15600</v>
      </c>
      <c r="Y704" s="22">
        <f t="shared" si="1954"/>
        <v>15600</v>
      </c>
      <c r="Z704" s="22">
        <f t="shared" si="1954"/>
        <v>13966</v>
      </c>
      <c r="AA704" s="22">
        <f t="shared" si="1954"/>
        <v>13966</v>
      </c>
      <c r="AB704" s="104">
        <f t="shared" si="1851"/>
        <v>89.525641025641022</v>
      </c>
      <c r="AC704" s="104">
        <f t="shared" si="1852"/>
        <v>89.525641025641022</v>
      </c>
    </row>
    <row r="705" spans="1:29" s="7" customFormat="1" ht="50.25">
      <c r="A705" s="27" t="s">
        <v>83</v>
      </c>
      <c r="B705" s="62" t="s">
        <v>56</v>
      </c>
      <c r="C705" s="62" t="s">
        <v>51</v>
      </c>
      <c r="D705" s="52" t="s">
        <v>586</v>
      </c>
      <c r="E705" s="21" t="s">
        <v>84</v>
      </c>
      <c r="F705" s="22">
        <f t="shared" si="1952"/>
        <v>0</v>
      </c>
      <c r="G705" s="22">
        <f t="shared" si="1952"/>
        <v>0</v>
      </c>
      <c r="H705" s="36"/>
      <c r="I705" s="36"/>
      <c r="J705" s="36"/>
      <c r="K705" s="36"/>
      <c r="L705" s="22">
        <f t="shared" si="1953"/>
        <v>0</v>
      </c>
      <c r="M705" s="22">
        <f t="shared" si="1953"/>
        <v>0</v>
      </c>
      <c r="N705" s="22">
        <f>N706</f>
        <v>0</v>
      </c>
      <c r="O705" s="22">
        <f t="shared" si="1954"/>
        <v>0</v>
      </c>
      <c r="P705" s="22">
        <f t="shared" si="1954"/>
        <v>0</v>
      </c>
      <c r="Q705" s="22">
        <f t="shared" si="1954"/>
        <v>15600</v>
      </c>
      <c r="R705" s="22">
        <f t="shared" si="1954"/>
        <v>15600</v>
      </c>
      <c r="S705" s="22">
        <f t="shared" si="1954"/>
        <v>15600</v>
      </c>
      <c r="T705" s="22">
        <f>T706</f>
        <v>0</v>
      </c>
      <c r="U705" s="22">
        <f t="shared" si="1954"/>
        <v>0</v>
      </c>
      <c r="V705" s="22">
        <f t="shared" si="1954"/>
        <v>0</v>
      </c>
      <c r="W705" s="22">
        <f t="shared" si="1954"/>
        <v>0</v>
      </c>
      <c r="X705" s="22">
        <f t="shared" si="1954"/>
        <v>15600</v>
      </c>
      <c r="Y705" s="22">
        <f t="shared" si="1954"/>
        <v>15600</v>
      </c>
      <c r="Z705" s="22">
        <f t="shared" si="1954"/>
        <v>13966</v>
      </c>
      <c r="AA705" s="22">
        <f t="shared" si="1954"/>
        <v>13966</v>
      </c>
      <c r="AB705" s="104">
        <f t="shared" si="1851"/>
        <v>89.525641025641022</v>
      </c>
      <c r="AC705" s="104">
        <f t="shared" si="1852"/>
        <v>89.525641025641022</v>
      </c>
    </row>
    <row r="706" spans="1:29" s="7" customFormat="1" ht="18.75">
      <c r="A706" s="71" t="s">
        <v>175</v>
      </c>
      <c r="B706" s="62" t="s">
        <v>56</v>
      </c>
      <c r="C706" s="62" t="s">
        <v>51</v>
      </c>
      <c r="D706" s="52" t="s">
        <v>586</v>
      </c>
      <c r="E706" s="21" t="s">
        <v>174</v>
      </c>
      <c r="F706" s="22"/>
      <c r="G706" s="22"/>
      <c r="H706" s="36"/>
      <c r="I706" s="36"/>
      <c r="J706" s="36"/>
      <c r="K706" s="36"/>
      <c r="L706" s="22"/>
      <c r="M706" s="22"/>
      <c r="N706" s="22"/>
      <c r="O706" s="22"/>
      <c r="P706" s="22"/>
      <c r="Q706" s="22">
        <v>15600</v>
      </c>
      <c r="R706" s="22">
        <f>L706+N706+O706+P706+Q706</f>
        <v>15600</v>
      </c>
      <c r="S706" s="22">
        <f>M706+Q706</f>
        <v>15600</v>
      </c>
      <c r="T706" s="22"/>
      <c r="U706" s="22"/>
      <c r="V706" s="22"/>
      <c r="W706" s="22"/>
      <c r="X706" s="22">
        <f>R706+T706+U706+V706+W706</f>
        <v>15600</v>
      </c>
      <c r="Y706" s="22">
        <f>S706+W706</f>
        <v>15600</v>
      </c>
      <c r="Z706" s="22">
        <v>13966</v>
      </c>
      <c r="AA706" s="22">
        <v>13966</v>
      </c>
      <c r="AB706" s="104">
        <f t="shared" si="1851"/>
        <v>89.525641025641022</v>
      </c>
      <c r="AC706" s="104">
        <f t="shared" si="1852"/>
        <v>89.525641025641022</v>
      </c>
    </row>
    <row r="707" spans="1:29" s="7" customFormat="1" ht="66">
      <c r="A707" s="74" t="s">
        <v>588</v>
      </c>
      <c r="B707" s="62" t="s">
        <v>56</v>
      </c>
      <c r="C707" s="62" t="s">
        <v>51</v>
      </c>
      <c r="D707" s="52" t="s">
        <v>587</v>
      </c>
      <c r="E707" s="21"/>
      <c r="F707" s="22">
        <f t="shared" ref="F707:G708" si="1955">F708</f>
        <v>0</v>
      </c>
      <c r="G707" s="22">
        <f t="shared" si="1955"/>
        <v>0</v>
      </c>
      <c r="H707" s="36"/>
      <c r="I707" s="36"/>
      <c r="J707" s="36"/>
      <c r="K707" s="36"/>
      <c r="L707" s="22">
        <f t="shared" ref="L707:M708" si="1956">L708</f>
        <v>0</v>
      </c>
      <c r="M707" s="22">
        <f t="shared" si="1956"/>
        <v>0</v>
      </c>
      <c r="N707" s="22">
        <f>N708</f>
        <v>0</v>
      </c>
      <c r="O707" s="22">
        <f t="shared" ref="O707:AA708" si="1957">O708</f>
        <v>0</v>
      </c>
      <c r="P707" s="22">
        <f t="shared" si="1957"/>
        <v>0</v>
      </c>
      <c r="Q707" s="22">
        <f t="shared" si="1957"/>
        <v>439671</v>
      </c>
      <c r="R707" s="22">
        <f t="shared" si="1957"/>
        <v>439671</v>
      </c>
      <c r="S707" s="22">
        <f t="shared" si="1957"/>
        <v>439671</v>
      </c>
      <c r="T707" s="22">
        <f>T708</f>
        <v>0</v>
      </c>
      <c r="U707" s="22">
        <f t="shared" si="1957"/>
        <v>0</v>
      </c>
      <c r="V707" s="22">
        <f t="shared" si="1957"/>
        <v>0</v>
      </c>
      <c r="W707" s="22">
        <f t="shared" si="1957"/>
        <v>0</v>
      </c>
      <c r="X707" s="22">
        <f t="shared" si="1957"/>
        <v>439671</v>
      </c>
      <c r="Y707" s="22">
        <f t="shared" si="1957"/>
        <v>439671</v>
      </c>
      <c r="Z707" s="22">
        <f t="shared" si="1957"/>
        <v>432242</v>
      </c>
      <c r="AA707" s="22">
        <f t="shared" si="1957"/>
        <v>432242</v>
      </c>
      <c r="AB707" s="104">
        <f t="shared" si="1851"/>
        <v>98.310327494876844</v>
      </c>
      <c r="AC707" s="104">
        <f t="shared" si="1852"/>
        <v>98.310327494876844</v>
      </c>
    </row>
    <row r="708" spans="1:29" s="7" customFormat="1" ht="50.25">
      <c r="A708" s="27" t="s">
        <v>83</v>
      </c>
      <c r="B708" s="62" t="s">
        <v>56</v>
      </c>
      <c r="C708" s="62" t="s">
        <v>51</v>
      </c>
      <c r="D708" s="52" t="s">
        <v>587</v>
      </c>
      <c r="E708" s="21" t="s">
        <v>84</v>
      </c>
      <c r="F708" s="22">
        <f>F709</f>
        <v>0</v>
      </c>
      <c r="G708" s="22">
        <f t="shared" si="1955"/>
        <v>0</v>
      </c>
      <c r="H708" s="36"/>
      <c r="I708" s="36"/>
      <c r="J708" s="36"/>
      <c r="K708" s="36"/>
      <c r="L708" s="22">
        <f>L709</f>
        <v>0</v>
      </c>
      <c r="M708" s="22">
        <f t="shared" si="1956"/>
        <v>0</v>
      </c>
      <c r="N708" s="22">
        <f>N709</f>
        <v>0</v>
      </c>
      <c r="O708" s="22">
        <f t="shared" si="1957"/>
        <v>0</v>
      </c>
      <c r="P708" s="22">
        <f t="shared" si="1957"/>
        <v>0</v>
      </c>
      <c r="Q708" s="22">
        <f t="shared" si="1957"/>
        <v>439671</v>
      </c>
      <c r="R708" s="22">
        <f t="shared" si="1957"/>
        <v>439671</v>
      </c>
      <c r="S708" s="22">
        <f t="shared" si="1957"/>
        <v>439671</v>
      </c>
      <c r="T708" s="22">
        <f>T709</f>
        <v>0</v>
      </c>
      <c r="U708" s="22">
        <f t="shared" si="1957"/>
        <v>0</v>
      </c>
      <c r="V708" s="22">
        <f t="shared" si="1957"/>
        <v>0</v>
      </c>
      <c r="W708" s="22">
        <f t="shared" si="1957"/>
        <v>0</v>
      </c>
      <c r="X708" s="22">
        <f t="shared" si="1957"/>
        <v>439671</v>
      </c>
      <c r="Y708" s="22">
        <f t="shared" si="1957"/>
        <v>439671</v>
      </c>
      <c r="Z708" s="22">
        <f t="shared" si="1957"/>
        <v>432242</v>
      </c>
      <c r="AA708" s="22">
        <f t="shared" si="1957"/>
        <v>432242</v>
      </c>
      <c r="AB708" s="104">
        <f t="shared" si="1851"/>
        <v>98.310327494876844</v>
      </c>
      <c r="AC708" s="104">
        <f t="shared" si="1852"/>
        <v>98.310327494876844</v>
      </c>
    </row>
    <row r="709" spans="1:29" s="7" customFormat="1" ht="18.75">
      <c r="A709" s="71" t="s">
        <v>175</v>
      </c>
      <c r="B709" s="62" t="s">
        <v>56</v>
      </c>
      <c r="C709" s="62" t="s">
        <v>51</v>
      </c>
      <c r="D709" s="52" t="s">
        <v>587</v>
      </c>
      <c r="E709" s="21" t="s">
        <v>174</v>
      </c>
      <c r="F709" s="22"/>
      <c r="G709" s="22"/>
      <c r="H709" s="36"/>
      <c r="I709" s="36"/>
      <c r="J709" s="36"/>
      <c r="K709" s="36"/>
      <c r="L709" s="22"/>
      <c r="M709" s="22"/>
      <c r="N709" s="22"/>
      <c r="O709" s="22"/>
      <c r="P709" s="22"/>
      <c r="Q709" s="22">
        <v>439671</v>
      </c>
      <c r="R709" s="22">
        <f>L709+N709+O709+P709+Q709</f>
        <v>439671</v>
      </c>
      <c r="S709" s="22">
        <f>M709+Q709</f>
        <v>439671</v>
      </c>
      <c r="T709" s="22"/>
      <c r="U709" s="22"/>
      <c r="V709" s="22"/>
      <c r="W709" s="22"/>
      <c r="X709" s="22">
        <f>R709+T709+U709+V709+W709</f>
        <v>439671</v>
      </c>
      <c r="Y709" s="22">
        <f>S709+W709</f>
        <v>439671</v>
      </c>
      <c r="Z709" s="22">
        <v>432242</v>
      </c>
      <c r="AA709" s="22">
        <v>432242</v>
      </c>
      <c r="AB709" s="104">
        <f t="shared" si="1851"/>
        <v>98.310327494876844</v>
      </c>
      <c r="AC709" s="104">
        <f t="shared" si="1852"/>
        <v>98.310327494876844</v>
      </c>
    </row>
    <row r="710" spans="1:29" s="7" customFormat="1" ht="83.25">
      <c r="A710" s="92" t="s">
        <v>727</v>
      </c>
      <c r="B710" s="62" t="s">
        <v>56</v>
      </c>
      <c r="C710" s="62" t="s">
        <v>51</v>
      </c>
      <c r="D710" s="52" t="s">
        <v>658</v>
      </c>
      <c r="E710" s="21"/>
      <c r="F710" s="22">
        <f>F711</f>
        <v>0</v>
      </c>
      <c r="G710" s="22">
        <f>G711</f>
        <v>0</v>
      </c>
      <c r="H710" s="36"/>
      <c r="I710" s="36"/>
      <c r="J710" s="36"/>
      <c r="K710" s="36"/>
      <c r="L710" s="22">
        <f>L711</f>
        <v>0</v>
      </c>
      <c r="M710" s="22">
        <f>M711</f>
        <v>0</v>
      </c>
      <c r="N710" s="36"/>
      <c r="O710" s="36"/>
      <c r="P710" s="36"/>
      <c r="Q710" s="36"/>
      <c r="R710" s="22">
        <f t="shared" ref="R710:T711" si="1958">R711</f>
        <v>0</v>
      </c>
      <c r="S710" s="22">
        <f t="shared" si="1958"/>
        <v>0</v>
      </c>
      <c r="T710" s="36">
        <f t="shared" si="1958"/>
        <v>0</v>
      </c>
      <c r="U710" s="22">
        <f t="shared" ref="U710:AA711" si="1959">U711</f>
        <v>4452</v>
      </c>
      <c r="V710" s="36">
        <f t="shared" si="1959"/>
        <v>0</v>
      </c>
      <c r="W710" s="22">
        <f t="shared" si="1959"/>
        <v>25225</v>
      </c>
      <c r="X710" s="22">
        <f t="shared" si="1959"/>
        <v>29677</v>
      </c>
      <c r="Y710" s="22">
        <f t="shared" si="1959"/>
        <v>25225</v>
      </c>
      <c r="Z710" s="22">
        <f t="shared" si="1959"/>
        <v>0</v>
      </c>
      <c r="AA710" s="22">
        <f t="shared" si="1959"/>
        <v>0</v>
      </c>
      <c r="AB710" s="104">
        <f t="shared" si="1851"/>
        <v>0</v>
      </c>
      <c r="AC710" s="104">
        <f t="shared" si="1852"/>
        <v>0</v>
      </c>
    </row>
    <row r="711" spans="1:29" s="7" customFormat="1" ht="39.75" customHeight="1">
      <c r="A711" s="27" t="s">
        <v>83</v>
      </c>
      <c r="B711" s="62" t="s">
        <v>56</v>
      </c>
      <c r="C711" s="62" t="s">
        <v>51</v>
      </c>
      <c r="D711" s="52" t="s">
        <v>658</v>
      </c>
      <c r="E711" s="21" t="s">
        <v>84</v>
      </c>
      <c r="F711" s="22">
        <f>F712</f>
        <v>0</v>
      </c>
      <c r="G711" s="22">
        <f>G712</f>
        <v>0</v>
      </c>
      <c r="H711" s="36"/>
      <c r="I711" s="36"/>
      <c r="J711" s="36"/>
      <c r="K711" s="36"/>
      <c r="L711" s="22">
        <f>L712</f>
        <v>0</v>
      </c>
      <c r="M711" s="22">
        <f>M712</f>
        <v>0</v>
      </c>
      <c r="N711" s="36"/>
      <c r="O711" s="36"/>
      <c r="P711" s="36"/>
      <c r="Q711" s="36"/>
      <c r="R711" s="22">
        <f t="shared" si="1958"/>
        <v>0</v>
      </c>
      <c r="S711" s="22">
        <f t="shared" si="1958"/>
        <v>0</v>
      </c>
      <c r="T711" s="36">
        <f t="shared" si="1958"/>
        <v>0</v>
      </c>
      <c r="U711" s="22">
        <f t="shared" si="1959"/>
        <v>4452</v>
      </c>
      <c r="V711" s="36">
        <f t="shared" si="1959"/>
        <v>0</v>
      </c>
      <c r="W711" s="22">
        <f t="shared" si="1959"/>
        <v>25225</v>
      </c>
      <c r="X711" s="22">
        <f t="shared" si="1959"/>
        <v>29677</v>
      </c>
      <c r="Y711" s="22">
        <f t="shared" si="1959"/>
        <v>25225</v>
      </c>
      <c r="Z711" s="22">
        <f t="shared" si="1959"/>
        <v>0</v>
      </c>
      <c r="AA711" s="22">
        <f t="shared" si="1959"/>
        <v>0</v>
      </c>
      <c r="AB711" s="104">
        <f t="shared" si="1851"/>
        <v>0</v>
      </c>
      <c r="AC711" s="104">
        <f t="shared" si="1852"/>
        <v>0</v>
      </c>
    </row>
    <row r="712" spans="1:29" s="7" customFormat="1" ht="18.75">
      <c r="A712" s="71" t="s">
        <v>175</v>
      </c>
      <c r="B712" s="62" t="s">
        <v>56</v>
      </c>
      <c r="C712" s="62" t="s">
        <v>51</v>
      </c>
      <c r="D712" s="52" t="s">
        <v>658</v>
      </c>
      <c r="E712" s="21" t="s">
        <v>174</v>
      </c>
      <c r="F712" s="22"/>
      <c r="G712" s="22"/>
      <c r="H712" s="36"/>
      <c r="I712" s="36"/>
      <c r="J712" s="36"/>
      <c r="K712" s="36"/>
      <c r="L712" s="22"/>
      <c r="M712" s="22"/>
      <c r="N712" s="36"/>
      <c r="O712" s="36"/>
      <c r="P712" s="36"/>
      <c r="Q712" s="36"/>
      <c r="R712" s="22"/>
      <c r="S712" s="22"/>
      <c r="T712" s="36"/>
      <c r="U712" s="22">
        <v>4452</v>
      </c>
      <c r="V712" s="36"/>
      <c r="W712" s="22">
        <v>25225</v>
      </c>
      <c r="X712" s="22">
        <f>R712+T712+U712+V712+W712</f>
        <v>29677</v>
      </c>
      <c r="Y712" s="22">
        <f>S712+W712</f>
        <v>25225</v>
      </c>
      <c r="Z712" s="22"/>
      <c r="AA712" s="22"/>
      <c r="AB712" s="104">
        <f t="shared" si="1851"/>
        <v>0</v>
      </c>
      <c r="AC712" s="104">
        <f t="shared" si="1852"/>
        <v>0</v>
      </c>
    </row>
    <row r="713" spans="1:29" s="7" customFormat="1" ht="50.25">
      <c r="A713" s="27" t="s">
        <v>471</v>
      </c>
      <c r="B713" s="62" t="s">
        <v>56</v>
      </c>
      <c r="C713" s="62" t="s">
        <v>51</v>
      </c>
      <c r="D713" s="52" t="s">
        <v>375</v>
      </c>
      <c r="E713" s="21"/>
      <c r="F713" s="22">
        <f t="shared" ref="F713:G713" si="1960">F714+F718+F721</f>
        <v>1555</v>
      </c>
      <c r="G713" s="22">
        <f t="shared" si="1960"/>
        <v>0</v>
      </c>
      <c r="H713" s="36">
        <f>H714</f>
        <v>0</v>
      </c>
      <c r="I713" s="36">
        <f t="shared" ref="I713:M716" si="1961">I714</f>
        <v>0</v>
      </c>
      <c r="J713" s="36">
        <f t="shared" si="1961"/>
        <v>0</v>
      </c>
      <c r="K713" s="36">
        <f t="shared" si="1961"/>
        <v>0</v>
      </c>
      <c r="L713" s="22">
        <f t="shared" si="1961"/>
        <v>1555</v>
      </c>
      <c r="M713" s="36">
        <f t="shared" si="1961"/>
        <v>0</v>
      </c>
      <c r="N713" s="36">
        <f>N714</f>
        <v>0</v>
      </c>
      <c r="O713" s="36">
        <f t="shared" ref="O713:O716" si="1962">O714</f>
        <v>0</v>
      </c>
      <c r="P713" s="36">
        <f t="shared" ref="P713:P716" si="1963">P714</f>
        <v>0</v>
      </c>
      <c r="Q713" s="36">
        <f t="shared" ref="Q713:Q716" si="1964">Q714</f>
        <v>0</v>
      </c>
      <c r="R713" s="22">
        <f t="shared" ref="R713:R716" si="1965">R714</f>
        <v>1555</v>
      </c>
      <c r="S713" s="36">
        <f t="shared" ref="S713:S716" si="1966">S714</f>
        <v>0</v>
      </c>
      <c r="T713" s="36">
        <f>T714</f>
        <v>0</v>
      </c>
      <c r="U713" s="36">
        <f t="shared" ref="U713:AA716" si="1967">U714</f>
        <v>0</v>
      </c>
      <c r="V713" s="36">
        <f t="shared" si="1967"/>
        <v>0</v>
      </c>
      <c r="W713" s="36">
        <f t="shared" si="1967"/>
        <v>0</v>
      </c>
      <c r="X713" s="22">
        <f t="shared" si="1967"/>
        <v>1555</v>
      </c>
      <c r="Y713" s="22">
        <f t="shared" si="1967"/>
        <v>0</v>
      </c>
      <c r="Z713" s="22">
        <f t="shared" si="1967"/>
        <v>0</v>
      </c>
      <c r="AA713" s="22">
        <f t="shared" si="1967"/>
        <v>0</v>
      </c>
      <c r="AB713" s="104">
        <f t="shared" si="1851"/>
        <v>0</v>
      </c>
      <c r="AC713" s="104"/>
    </row>
    <row r="714" spans="1:29" s="7" customFormat="1" ht="22.5" customHeight="1">
      <c r="A714" s="27" t="s">
        <v>78</v>
      </c>
      <c r="B714" s="62" t="s">
        <v>56</v>
      </c>
      <c r="C714" s="62" t="s">
        <v>51</v>
      </c>
      <c r="D714" s="21" t="s">
        <v>376</v>
      </c>
      <c r="E714" s="21"/>
      <c r="F714" s="22">
        <f t="shared" ref="F714:G716" si="1968">F715</f>
        <v>1555</v>
      </c>
      <c r="G714" s="22">
        <f t="shared" si="1968"/>
        <v>0</v>
      </c>
      <c r="H714" s="36">
        <f>H715</f>
        <v>0</v>
      </c>
      <c r="I714" s="36">
        <f t="shared" si="1961"/>
        <v>0</v>
      </c>
      <c r="J714" s="36">
        <f t="shared" si="1961"/>
        <v>0</v>
      </c>
      <c r="K714" s="36">
        <f t="shared" si="1961"/>
        <v>0</v>
      </c>
      <c r="L714" s="22">
        <f t="shared" si="1961"/>
        <v>1555</v>
      </c>
      <c r="M714" s="36">
        <f t="shared" si="1961"/>
        <v>0</v>
      </c>
      <c r="N714" s="36">
        <f>N715</f>
        <v>0</v>
      </c>
      <c r="O714" s="36">
        <f t="shared" si="1962"/>
        <v>0</v>
      </c>
      <c r="P714" s="36">
        <f t="shared" si="1963"/>
        <v>0</v>
      </c>
      <c r="Q714" s="36">
        <f t="shared" si="1964"/>
        <v>0</v>
      </c>
      <c r="R714" s="22">
        <f t="shared" si="1965"/>
        <v>1555</v>
      </c>
      <c r="S714" s="36">
        <f t="shared" si="1966"/>
        <v>0</v>
      </c>
      <c r="T714" s="36">
        <f>T715</f>
        <v>0</v>
      </c>
      <c r="U714" s="36">
        <f t="shared" si="1967"/>
        <v>0</v>
      </c>
      <c r="V714" s="36">
        <f t="shared" si="1967"/>
        <v>0</v>
      </c>
      <c r="W714" s="36">
        <f t="shared" si="1967"/>
        <v>0</v>
      </c>
      <c r="X714" s="22">
        <f t="shared" si="1967"/>
        <v>1555</v>
      </c>
      <c r="Y714" s="22">
        <f t="shared" si="1967"/>
        <v>0</v>
      </c>
      <c r="Z714" s="22">
        <f t="shared" si="1967"/>
        <v>0</v>
      </c>
      <c r="AA714" s="22">
        <f t="shared" si="1967"/>
        <v>0</v>
      </c>
      <c r="AB714" s="104">
        <f t="shared" si="1851"/>
        <v>0</v>
      </c>
      <c r="AC714" s="104"/>
    </row>
    <row r="715" spans="1:29" s="7" customFormat="1" ht="24" customHeight="1">
      <c r="A715" s="55" t="s">
        <v>108</v>
      </c>
      <c r="B715" s="62" t="s">
        <v>56</v>
      </c>
      <c r="C715" s="62" t="s">
        <v>51</v>
      </c>
      <c r="D715" s="21" t="s">
        <v>489</v>
      </c>
      <c r="E715" s="21"/>
      <c r="F715" s="22">
        <f t="shared" si="1968"/>
        <v>1555</v>
      </c>
      <c r="G715" s="22">
        <f t="shared" si="1968"/>
        <v>0</v>
      </c>
      <c r="H715" s="36">
        <f>H716</f>
        <v>0</v>
      </c>
      <c r="I715" s="36">
        <f t="shared" si="1961"/>
        <v>0</v>
      </c>
      <c r="J715" s="36">
        <f t="shared" si="1961"/>
        <v>0</v>
      </c>
      <c r="K715" s="36">
        <f t="shared" si="1961"/>
        <v>0</v>
      </c>
      <c r="L715" s="22">
        <f t="shared" si="1961"/>
        <v>1555</v>
      </c>
      <c r="M715" s="36">
        <f t="shared" si="1961"/>
        <v>0</v>
      </c>
      <c r="N715" s="36">
        <f>N716</f>
        <v>0</v>
      </c>
      <c r="O715" s="36">
        <f t="shared" si="1962"/>
        <v>0</v>
      </c>
      <c r="P715" s="36">
        <f t="shared" si="1963"/>
        <v>0</v>
      </c>
      <c r="Q715" s="36">
        <f t="shared" si="1964"/>
        <v>0</v>
      </c>
      <c r="R715" s="22">
        <f t="shared" si="1965"/>
        <v>1555</v>
      </c>
      <c r="S715" s="36">
        <f t="shared" si="1966"/>
        <v>0</v>
      </c>
      <c r="T715" s="36">
        <f>T716</f>
        <v>0</v>
      </c>
      <c r="U715" s="36">
        <f t="shared" si="1967"/>
        <v>0</v>
      </c>
      <c r="V715" s="36">
        <f t="shared" si="1967"/>
        <v>0</v>
      </c>
      <c r="W715" s="36">
        <f t="shared" si="1967"/>
        <v>0</v>
      </c>
      <c r="X715" s="22">
        <f t="shared" si="1967"/>
        <v>1555</v>
      </c>
      <c r="Y715" s="22">
        <f t="shared" si="1967"/>
        <v>0</v>
      </c>
      <c r="Z715" s="22">
        <f t="shared" si="1967"/>
        <v>0</v>
      </c>
      <c r="AA715" s="22">
        <f t="shared" si="1967"/>
        <v>0</v>
      </c>
      <c r="AB715" s="104">
        <f t="shared" si="1851"/>
        <v>0</v>
      </c>
      <c r="AC715" s="104"/>
    </row>
    <row r="716" spans="1:29" s="7" customFormat="1" ht="38.25" customHeight="1">
      <c r="A716" s="55" t="s">
        <v>83</v>
      </c>
      <c r="B716" s="62" t="s">
        <v>56</v>
      </c>
      <c r="C716" s="62" t="s">
        <v>51</v>
      </c>
      <c r="D716" s="21" t="s">
        <v>489</v>
      </c>
      <c r="E716" s="21" t="s">
        <v>84</v>
      </c>
      <c r="F716" s="22">
        <f t="shared" si="1968"/>
        <v>1555</v>
      </c>
      <c r="G716" s="22">
        <f t="shared" si="1968"/>
        <v>0</v>
      </c>
      <c r="H716" s="36">
        <f>H717</f>
        <v>0</v>
      </c>
      <c r="I716" s="36">
        <f t="shared" si="1961"/>
        <v>0</v>
      </c>
      <c r="J716" s="36">
        <f t="shared" si="1961"/>
        <v>0</v>
      </c>
      <c r="K716" s="36">
        <f t="shared" si="1961"/>
        <v>0</v>
      </c>
      <c r="L716" s="22">
        <f t="shared" si="1961"/>
        <v>1555</v>
      </c>
      <c r="M716" s="36">
        <f t="shared" si="1961"/>
        <v>0</v>
      </c>
      <c r="N716" s="36">
        <f>N717</f>
        <v>0</v>
      </c>
      <c r="O716" s="36">
        <f t="shared" si="1962"/>
        <v>0</v>
      </c>
      <c r="P716" s="36">
        <f t="shared" si="1963"/>
        <v>0</v>
      </c>
      <c r="Q716" s="36">
        <f t="shared" si="1964"/>
        <v>0</v>
      </c>
      <c r="R716" s="22">
        <f t="shared" si="1965"/>
        <v>1555</v>
      </c>
      <c r="S716" s="36">
        <f t="shared" si="1966"/>
        <v>0</v>
      </c>
      <c r="T716" s="36">
        <f>T717</f>
        <v>0</v>
      </c>
      <c r="U716" s="36">
        <f t="shared" si="1967"/>
        <v>0</v>
      </c>
      <c r="V716" s="36">
        <f t="shared" si="1967"/>
        <v>0</v>
      </c>
      <c r="W716" s="36">
        <f t="shared" si="1967"/>
        <v>0</v>
      </c>
      <c r="X716" s="22">
        <f t="shared" si="1967"/>
        <v>1555</v>
      </c>
      <c r="Y716" s="22">
        <f t="shared" si="1967"/>
        <v>0</v>
      </c>
      <c r="Z716" s="22">
        <f t="shared" si="1967"/>
        <v>0</v>
      </c>
      <c r="AA716" s="22">
        <f t="shared" si="1967"/>
        <v>0</v>
      </c>
      <c r="AB716" s="104">
        <f t="shared" si="1851"/>
        <v>0</v>
      </c>
      <c r="AC716" s="104"/>
    </row>
    <row r="717" spans="1:29" s="7" customFormat="1" ht="18.75">
      <c r="A717" s="55" t="s">
        <v>175</v>
      </c>
      <c r="B717" s="62" t="s">
        <v>56</v>
      </c>
      <c r="C717" s="62" t="s">
        <v>51</v>
      </c>
      <c r="D717" s="21" t="s">
        <v>489</v>
      </c>
      <c r="E717" s="21" t="s">
        <v>174</v>
      </c>
      <c r="F717" s="22">
        <v>1555</v>
      </c>
      <c r="G717" s="22"/>
      <c r="H717" s="36"/>
      <c r="I717" s="36"/>
      <c r="J717" s="36"/>
      <c r="K717" s="36"/>
      <c r="L717" s="22">
        <f>F717+H717+I717+J717+K717</f>
        <v>1555</v>
      </c>
      <c r="M717" s="22">
        <f>G717+K717</f>
        <v>0</v>
      </c>
      <c r="N717" s="36"/>
      <c r="O717" s="36"/>
      <c r="P717" s="36"/>
      <c r="Q717" s="36"/>
      <c r="R717" s="22">
        <f>L717+N717+O717+P717+Q717</f>
        <v>1555</v>
      </c>
      <c r="S717" s="22">
        <f>M717+Q717</f>
        <v>0</v>
      </c>
      <c r="T717" s="36"/>
      <c r="U717" s="36"/>
      <c r="V717" s="36"/>
      <c r="W717" s="36"/>
      <c r="X717" s="22">
        <f>R717+T717+U717+V717+W717</f>
        <v>1555</v>
      </c>
      <c r="Y717" s="22">
        <f>S717+W717</f>
        <v>0</v>
      </c>
      <c r="Z717" s="22"/>
      <c r="AA717" s="22"/>
      <c r="AB717" s="104">
        <f t="shared" si="1851"/>
        <v>0</v>
      </c>
      <c r="AC717" s="104"/>
    </row>
    <row r="718" spans="1:29" s="7" customFormat="1" ht="66.75" hidden="1">
      <c r="A718" s="27" t="s">
        <v>496</v>
      </c>
      <c r="B718" s="21" t="s">
        <v>56</v>
      </c>
      <c r="C718" s="21" t="s">
        <v>51</v>
      </c>
      <c r="D718" s="21" t="s">
        <v>498</v>
      </c>
      <c r="E718" s="21"/>
      <c r="F718" s="22">
        <f t="shared" ref="F718" si="1969">F719</f>
        <v>0</v>
      </c>
      <c r="G718" s="22">
        <f t="shared" ref="F718:G719" si="1970">G719</f>
        <v>0</v>
      </c>
      <c r="H718" s="36"/>
      <c r="I718" s="36"/>
      <c r="J718" s="36"/>
      <c r="K718" s="36"/>
      <c r="L718" s="22">
        <f t="shared" ref="L718:M719" si="1971">L719</f>
        <v>0</v>
      </c>
      <c r="M718" s="22">
        <f t="shared" si="1971"/>
        <v>0</v>
      </c>
      <c r="N718" s="36"/>
      <c r="O718" s="36"/>
      <c r="P718" s="36"/>
      <c r="Q718" s="36"/>
      <c r="R718" s="22">
        <f t="shared" ref="R718:S719" si="1972">R719</f>
        <v>0</v>
      </c>
      <c r="S718" s="22">
        <f t="shared" si="1972"/>
        <v>0</v>
      </c>
      <c r="T718" s="36"/>
      <c r="U718" s="36"/>
      <c r="V718" s="36"/>
      <c r="W718" s="36"/>
      <c r="X718" s="22">
        <f t="shared" ref="X718:Y719" si="1973">X719</f>
        <v>0</v>
      </c>
      <c r="Y718" s="22">
        <f t="shared" si="1973"/>
        <v>0</v>
      </c>
      <c r="Z718" s="22"/>
      <c r="AA718" s="22"/>
      <c r="AB718" s="104" t="e">
        <f t="shared" si="1851"/>
        <v>#DIV/0!</v>
      </c>
      <c r="AC718" s="104" t="e">
        <f t="shared" si="1852"/>
        <v>#DIV/0!</v>
      </c>
    </row>
    <row r="719" spans="1:29" s="7" customFormat="1" ht="39" hidden="1" customHeight="1">
      <c r="A719" s="55" t="s">
        <v>83</v>
      </c>
      <c r="B719" s="21" t="s">
        <v>56</v>
      </c>
      <c r="C719" s="21" t="s">
        <v>51</v>
      </c>
      <c r="D719" s="21" t="s">
        <v>498</v>
      </c>
      <c r="E719" s="21" t="s">
        <v>84</v>
      </c>
      <c r="F719" s="22">
        <f t="shared" si="1970"/>
        <v>0</v>
      </c>
      <c r="G719" s="22">
        <f t="shared" si="1970"/>
        <v>0</v>
      </c>
      <c r="H719" s="36"/>
      <c r="I719" s="36"/>
      <c r="J719" s="36"/>
      <c r="K719" s="36"/>
      <c r="L719" s="22">
        <f t="shared" si="1971"/>
        <v>0</v>
      </c>
      <c r="M719" s="22">
        <f t="shared" si="1971"/>
        <v>0</v>
      </c>
      <c r="N719" s="36"/>
      <c r="O719" s="36"/>
      <c r="P719" s="36"/>
      <c r="Q719" s="36"/>
      <c r="R719" s="22">
        <f t="shared" si="1972"/>
        <v>0</v>
      </c>
      <c r="S719" s="22">
        <f t="shared" si="1972"/>
        <v>0</v>
      </c>
      <c r="T719" s="36"/>
      <c r="U719" s="36"/>
      <c r="V719" s="36"/>
      <c r="W719" s="36"/>
      <c r="X719" s="22">
        <f t="shared" si="1973"/>
        <v>0</v>
      </c>
      <c r="Y719" s="22">
        <f t="shared" si="1973"/>
        <v>0</v>
      </c>
      <c r="Z719" s="22"/>
      <c r="AA719" s="22"/>
      <c r="AB719" s="104" t="e">
        <f t="shared" si="1851"/>
        <v>#DIV/0!</v>
      </c>
      <c r="AC719" s="104" t="e">
        <f t="shared" si="1852"/>
        <v>#DIV/0!</v>
      </c>
    </row>
    <row r="720" spans="1:29" s="7" customFormat="1" ht="18.75" hidden="1">
      <c r="A720" s="55" t="s">
        <v>175</v>
      </c>
      <c r="B720" s="21" t="s">
        <v>56</v>
      </c>
      <c r="C720" s="21" t="s">
        <v>51</v>
      </c>
      <c r="D720" s="21" t="s">
        <v>498</v>
      </c>
      <c r="E720" s="21" t="s">
        <v>174</v>
      </c>
      <c r="F720" s="22"/>
      <c r="G720" s="22"/>
      <c r="H720" s="36"/>
      <c r="I720" s="36"/>
      <c r="J720" s="36"/>
      <c r="K720" s="36"/>
      <c r="L720" s="22"/>
      <c r="M720" s="22"/>
      <c r="N720" s="36"/>
      <c r="O720" s="36"/>
      <c r="P720" s="36"/>
      <c r="Q720" s="36"/>
      <c r="R720" s="22"/>
      <c r="S720" s="22"/>
      <c r="T720" s="36"/>
      <c r="U720" s="36"/>
      <c r="V720" s="36"/>
      <c r="W720" s="36"/>
      <c r="X720" s="22"/>
      <c r="Y720" s="22"/>
      <c r="Z720" s="22"/>
      <c r="AA720" s="22"/>
      <c r="AB720" s="104" t="e">
        <f t="shared" ref="AB720:AB783" si="1974">Z720/X720*100</f>
        <v>#DIV/0!</v>
      </c>
      <c r="AC720" s="104" t="e">
        <f t="shared" ref="AC720:AC783" si="1975">AA720/Y720*100</f>
        <v>#DIV/0!</v>
      </c>
    </row>
    <row r="721" spans="1:29" s="7" customFormat="1" ht="18.75" hidden="1">
      <c r="A721" s="55" t="s">
        <v>650</v>
      </c>
      <c r="B721" s="21" t="s">
        <v>56</v>
      </c>
      <c r="C721" s="21" t="s">
        <v>51</v>
      </c>
      <c r="D721" s="21" t="s">
        <v>657</v>
      </c>
      <c r="E721" s="21"/>
      <c r="F721" s="22">
        <f t="shared" ref="F721:G722" si="1976">F722</f>
        <v>0</v>
      </c>
      <c r="G721" s="22">
        <f t="shared" si="1976"/>
        <v>0</v>
      </c>
      <c r="H721" s="36"/>
      <c r="I721" s="36"/>
      <c r="J721" s="36"/>
      <c r="K721" s="36"/>
      <c r="L721" s="22">
        <f t="shared" ref="L721:M722" si="1977">L722</f>
        <v>0</v>
      </c>
      <c r="M721" s="22">
        <f t="shared" si="1977"/>
        <v>0</v>
      </c>
      <c r="N721" s="36"/>
      <c r="O721" s="36"/>
      <c r="P721" s="36"/>
      <c r="Q721" s="36"/>
      <c r="R721" s="22">
        <f t="shared" ref="R721:S722" si="1978">R722</f>
        <v>0</v>
      </c>
      <c r="S721" s="22">
        <f t="shared" si="1978"/>
        <v>0</v>
      </c>
      <c r="T721" s="36"/>
      <c r="U721" s="36"/>
      <c r="V721" s="36"/>
      <c r="W721" s="36"/>
      <c r="X721" s="22">
        <f t="shared" ref="X721:Y722" si="1979">X722</f>
        <v>0</v>
      </c>
      <c r="Y721" s="22">
        <f t="shared" si="1979"/>
        <v>0</v>
      </c>
      <c r="Z721" s="22"/>
      <c r="AA721" s="22"/>
      <c r="AB721" s="104" t="e">
        <f t="shared" si="1974"/>
        <v>#DIV/0!</v>
      </c>
      <c r="AC721" s="104" t="e">
        <f t="shared" si="1975"/>
        <v>#DIV/0!</v>
      </c>
    </row>
    <row r="722" spans="1:29" s="7" customFormat="1" ht="50.25" hidden="1">
      <c r="A722" s="55" t="s">
        <v>83</v>
      </c>
      <c r="B722" s="21" t="s">
        <v>56</v>
      </c>
      <c r="C722" s="21" t="s">
        <v>51</v>
      </c>
      <c r="D722" s="21" t="s">
        <v>657</v>
      </c>
      <c r="E722" s="21" t="s">
        <v>84</v>
      </c>
      <c r="F722" s="22">
        <f t="shared" si="1976"/>
        <v>0</v>
      </c>
      <c r="G722" s="22">
        <f t="shared" si="1976"/>
        <v>0</v>
      </c>
      <c r="H722" s="36"/>
      <c r="I722" s="36"/>
      <c r="J722" s="36"/>
      <c r="K722" s="36"/>
      <c r="L722" s="22">
        <f t="shared" si="1977"/>
        <v>0</v>
      </c>
      <c r="M722" s="22">
        <f t="shared" si="1977"/>
        <v>0</v>
      </c>
      <c r="N722" s="36"/>
      <c r="O722" s="36"/>
      <c r="P722" s="36"/>
      <c r="Q722" s="36"/>
      <c r="R722" s="22">
        <f t="shared" si="1978"/>
        <v>0</v>
      </c>
      <c r="S722" s="22">
        <f t="shared" si="1978"/>
        <v>0</v>
      </c>
      <c r="T722" s="36"/>
      <c r="U722" s="36"/>
      <c r="V722" s="36"/>
      <c r="W722" s="36"/>
      <c r="X722" s="22">
        <f t="shared" si="1979"/>
        <v>0</v>
      </c>
      <c r="Y722" s="22">
        <f t="shared" si="1979"/>
        <v>0</v>
      </c>
      <c r="Z722" s="22"/>
      <c r="AA722" s="22"/>
      <c r="AB722" s="104" t="e">
        <f t="shared" si="1974"/>
        <v>#DIV/0!</v>
      </c>
      <c r="AC722" s="104" t="e">
        <f t="shared" si="1975"/>
        <v>#DIV/0!</v>
      </c>
    </row>
    <row r="723" spans="1:29" s="7" customFormat="1" ht="18.75" hidden="1">
      <c r="A723" s="55" t="s">
        <v>175</v>
      </c>
      <c r="B723" s="21" t="s">
        <v>56</v>
      </c>
      <c r="C723" s="21" t="s">
        <v>51</v>
      </c>
      <c r="D723" s="21" t="s">
        <v>657</v>
      </c>
      <c r="E723" s="21" t="s">
        <v>174</v>
      </c>
      <c r="F723" s="22"/>
      <c r="G723" s="22"/>
      <c r="H723" s="36"/>
      <c r="I723" s="36"/>
      <c r="J723" s="36"/>
      <c r="K723" s="36"/>
      <c r="L723" s="22"/>
      <c r="M723" s="22"/>
      <c r="N723" s="36"/>
      <c r="O723" s="36"/>
      <c r="P723" s="36"/>
      <c r="Q723" s="36"/>
      <c r="R723" s="22"/>
      <c r="S723" s="22"/>
      <c r="T723" s="36"/>
      <c r="U723" s="36"/>
      <c r="V723" s="36"/>
      <c r="W723" s="36"/>
      <c r="X723" s="22"/>
      <c r="Y723" s="22"/>
      <c r="Z723" s="22"/>
      <c r="AA723" s="22"/>
      <c r="AB723" s="104" t="e">
        <f t="shared" si="1974"/>
        <v>#DIV/0!</v>
      </c>
      <c r="AC723" s="104" t="e">
        <f t="shared" si="1975"/>
        <v>#DIV/0!</v>
      </c>
    </row>
    <row r="724" spans="1:29" s="9" customFormat="1" ht="20.25" customHeight="1">
      <c r="A724" s="71"/>
      <c r="B724" s="62"/>
      <c r="C724" s="62"/>
      <c r="D724" s="75"/>
      <c r="E724" s="21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22"/>
      <c r="AA724" s="22"/>
      <c r="AB724" s="104"/>
      <c r="AC724" s="104"/>
    </row>
    <row r="725" spans="1:29" s="9" customFormat="1" ht="20.25" customHeight="1">
      <c r="A725" s="50" t="s">
        <v>444</v>
      </c>
      <c r="B725" s="19" t="s">
        <v>56</v>
      </c>
      <c r="C725" s="19" t="s">
        <v>53</v>
      </c>
      <c r="D725" s="75"/>
      <c r="E725" s="21"/>
      <c r="F725" s="20">
        <f>F726+F742+F761+F787</f>
        <v>1209504</v>
      </c>
      <c r="G725" s="20">
        <f>G726+G742+G761+G787</f>
        <v>274137</v>
      </c>
      <c r="H725" s="37">
        <f>H726+H742+H761+H787</f>
        <v>0</v>
      </c>
      <c r="I725" s="37">
        <f t="shared" ref="I725:M725" si="1980">I726+I742+I761+I787</f>
        <v>0</v>
      </c>
      <c r="J725" s="37">
        <f t="shared" si="1980"/>
        <v>0</v>
      </c>
      <c r="K725" s="37">
        <f t="shared" si="1980"/>
        <v>0</v>
      </c>
      <c r="L725" s="24">
        <f t="shared" si="1980"/>
        <v>1209504</v>
      </c>
      <c r="M725" s="24">
        <f t="shared" si="1980"/>
        <v>274137</v>
      </c>
      <c r="N725" s="24">
        <f>N726+N742+N761+N787</f>
        <v>885</v>
      </c>
      <c r="O725" s="24">
        <f t="shared" ref="O725" si="1981">O726+O742+O761+O787</f>
        <v>-357</v>
      </c>
      <c r="P725" s="24">
        <f t="shared" ref="P725" si="1982">P726+P742+P761+P787</f>
        <v>0</v>
      </c>
      <c r="Q725" s="24">
        <f t="shared" ref="Q725" si="1983">Q726+Q742+Q761+Q787</f>
        <v>21791</v>
      </c>
      <c r="R725" s="24">
        <f t="shared" ref="R725" si="1984">R726+R742+R761+R787</f>
        <v>1231823</v>
      </c>
      <c r="S725" s="24">
        <f t="shared" ref="S725" si="1985">S726+S742+S761+S787</f>
        <v>295928</v>
      </c>
      <c r="T725" s="24">
        <f>T726+T742+T761+T787</f>
        <v>0</v>
      </c>
      <c r="U725" s="24">
        <f t="shared" ref="U725:Y725" si="1986">U726+U742+U761+U787</f>
        <v>51</v>
      </c>
      <c r="V725" s="24">
        <f t="shared" si="1986"/>
        <v>0</v>
      </c>
      <c r="W725" s="24">
        <f t="shared" si="1986"/>
        <v>972</v>
      </c>
      <c r="X725" s="24">
        <f t="shared" si="1986"/>
        <v>1232846</v>
      </c>
      <c r="Y725" s="24">
        <f t="shared" si="1986"/>
        <v>296900</v>
      </c>
      <c r="Z725" s="20">
        <f t="shared" ref="Z725:AA725" si="1987">Z726+Z742+Z761+Z787</f>
        <v>260999</v>
      </c>
      <c r="AA725" s="20">
        <f t="shared" si="1987"/>
        <v>39157</v>
      </c>
      <c r="AB725" s="105">
        <f t="shared" si="1974"/>
        <v>21.170446268228147</v>
      </c>
      <c r="AC725" s="105">
        <f t="shared" si="1975"/>
        <v>13.188615695520378</v>
      </c>
    </row>
    <row r="726" spans="1:29" s="9" customFormat="1" ht="34.5">
      <c r="A726" s="55" t="s">
        <v>739</v>
      </c>
      <c r="B726" s="21" t="s">
        <v>56</v>
      </c>
      <c r="C726" s="21" t="s">
        <v>53</v>
      </c>
      <c r="D726" s="26" t="s">
        <v>269</v>
      </c>
      <c r="E726" s="19"/>
      <c r="F726" s="22">
        <f>F727+F731+F735</f>
        <v>359942</v>
      </c>
      <c r="G726" s="22">
        <f>G727+G731+G735</f>
        <v>109872</v>
      </c>
      <c r="H726" s="37">
        <f>H727+H731+H735</f>
        <v>0</v>
      </c>
      <c r="I726" s="37">
        <f t="shared" ref="I726:M726" si="1988">I727+I731+I735</f>
        <v>0</v>
      </c>
      <c r="J726" s="37">
        <f t="shared" si="1988"/>
        <v>0</v>
      </c>
      <c r="K726" s="37">
        <f t="shared" si="1988"/>
        <v>0</v>
      </c>
      <c r="L726" s="22">
        <f t="shared" si="1988"/>
        <v>359942</v>
      </c>
      <c r="M726" s="22">
        <f t="shared" si="1988"/>
        <v>109872</v>
      </c>
      <c r="N726" s="37">
        <f>N727+N731+N735</f>
        <v>0</v>
      </c>
      <c r="O726" s="37">
        <f t="shared" ref="O726" si="1989">O727+O731+O735</f>
        <v>0</v>
      </c>
      <c r="P726" s="37">
        <f t="shared" ref="P726" si="1990">P727+P731+P735</f>
        <v>0</v>
      </c>
      <c r="Q726" s="37">
        <f t="shared" ref="Q726" si="1991">Q727+Q731+Q735</f>
        <v>0</v>
      </c>
      <c r="R726" s="22">
        <f t="shared" ref="R726" si="1992">R727+R731+R735</f>
        <v>359942</v>
      </c>
      <c r="S726" s="22">
        <f t="shared" ref="S726" si="1993">S727+S731+S735</f>
        <v>109872</v>
      </c>
      <c r="T726" s="37">
        <f>T727+T731+T735+T739</f>
        <v>0</v>
      </c>
      <c r="U726" s="22">
        <f t="shared" ref="U726:Y726" si="1994">U727+U731+U735+U739</f>
        <v>51</v>
      </c>
      <c r="V726" s="22">
        <f t="shared" si="1994"/>
        <v>0</v>
      </c>
      <c r="W726" s="22">
        <f t="shared" si="1994"/>
        <v>972</v>
      </c>
      <c r="X726" s="22">
        <f t="shared" si="1994"/>
        <v>360965</v>
      </c>
      <c r="Y726" s="22">
        <f t="shared" si="1994"/>
        <v>110844</v>
      </c>
      <c r="Z726" s="22">
        <f t="shared" ref="Z726:AA726" si="1995">Z727+Z731+Z735+Z739</f>
        <v>72558</v>
      </c>
      <c r="AA726" s="22">
        <f t="shared" si="1995"/>
        <v>8798</v>
      </c>
      <c r="AB726" s="104">
        <f t="shared" si="1974"/>
        <v>20.101117836909395</v>
      </c>
      <c r="AC726" s="104">
        <f t="shared" si="1975"/>
        <v>7.9372812240626462</v>
      </c>
    </row>
    <row r="727" spans="1:29" s="9" customFormat="1" ht="33">
      <c r="A727" s="48" t="s">
        <v>212</v>
      </c>
      <c r="B727" s="21" t="s">
        <v>56</v>
      </c>
      <c r="C727" s="21" t="s">
        <v>53</v>
      </c>
      <c r="D727" s="26" t="s">
        <v>270</v>
      </c>
      <c r="E727" s="21"/>
      <c r="F727" s="22">
        <f t="shared" ref="F727:G729" si="1996">F728</f>
        <v>245764</v>
      </c>
      <c r="G727" s="22">
        <f t="shared" si="1996"/>
        <v>0</v>
      </c>
      <c r="H727" s="37">
        <f>H728</f>
        <v>0</v>
      </c>
      <c r="I727" s="37">
        <f t="shared" ref="I727:M729" si="1997">I728</f>
        <v>0</v>
      </c>
      <c r="J727" s="37">
        <f t="shared" si="1997"/>
        <v>0</v>
      </c>
      <c r="K727" s="37">
        <f t="shared" si="1997"/>
        <v>0</v>
      </c>
      <c r="L727" s="22">
        <f t="shared" si="1997"/>
        <v>245764</v>
      </c>
      <c r="M727" s="37">
        <f t="shared" si="1997"/>
        <v>0</v>
      </c>
      <c r="N727" s="37">
        <f>N728</f>
        <v>0</v>
      </c>
      <c r="O727" s="37">
        <f t="shared" ref="O727:O729" si="1998">O728</f>
        <v>0</v>
      </c>
      <c r="P727" s="37">
        <f t="shared" ref="P727:P729" si="1999">P728</f>
        <v>0</v>
      </c>
      <c r="Q727" s="37">
        <f t="shared" ref="Q727:Q729" si="2000">Q728</f>
        <v>0</v>
      </c>
      <c r="R727" s="22">
        <f t="shared" ref="R727:R729" si="2001">R728</f>
        <v>245764</v>
      </c>
      <c r="S727" s="37">
        <f t="shared" ref="S727:S729" si="2002">S728</f>
        <v>0</v>
      </c>
      <c r="T727" s="37">
        <f>T728</f>
        <v>0</v>
      </c>
      <c r="U727" s="37">
        <f t="shared" ref="U727:AA729" si="2003">U728</f>
        <v>0</v>
      </c>
      <c r="V727" s="37">
        <f t="shared" si="2003"/>
        <v>0</v>
      </c>
      <c r="W727" s="37">
        <f t="shared" si="2003"/>
        <v>0</v>
      </c>
      <c r="X727" s="22">
        <f t="shared" si="2003"/>
        <v>245764</v>
      </c>
      <c r="Y727" s="37">
        <f t="shared" si="2003"/>
        <v>0</v>
      </c>
      <c r="Z727" s="22">
        <f t="shared" si="2003"/>
        <v>63743</v>
      </c>
      <c r="AA727" s="22">
        <f t="shared" si="2003"/>
        <v>0</v>
      </c>
      <c r="AB727" s="104">
        <f t="shared" si="1974"/>
        <v>25.936670952621217</v>
      </c>
      <c r="AC727" s="104"/>
    </row>
    <row r="728" spans="1:29" s="9" customFormat="1" ht="16.5">
      <c r="A728" s="27" t="s">
        <v>87</v>
      </c>
      <c r="B728" s="21" t="s">
        <v>56</v>
      </c>
      <c r="C728" s="21" t="s">
        <v>53</v>
      </c>
      <c r="D728" s="26" t="s">
        <v>271</v>
      </c>
      <c r="E728" s="21"/>
      <c r="F728" s="22">
        <f t="shared" si="1996"/>
        <v>245764</v>
      </c>
      <c r="G728" s="22">
        <f t="shared" si="1996"/>
        <v>0</v>
      </c>
      <c r="H728" s="37">
        <f>H729</f>
        <v>0</v>
      </c>
      <c r="I728" s="37">
        <f t="shared" si="1997"/>
        <v>0</v>
      </c>
      <c r="J728" s="37">
        <f t="shared" si="1997"/>
        <v>0</v>
      </c>
      <c r="K728" s="37">
        <f t="shared" si="1997"/>
        <v>0</v>
      </c>
      <c r="L728" s="22">
        <f t="shared" si="1997"/>
        <v>245764</v>
      </c>
      <c r="M728" s="37">
        <f t="shared" si="1997"/>
        <v>0</v>
      </c>
      <c r="N728" s="37">
        <f>N729</f>
        <v>0</v>
      </c>
      <c r="O728" s="37">
        <f t="shared" si="1998"/>
        <v>0</v>
      </c>
      <c r="P728" s="37">
        <f t="shared" si="1999"/>
        <v>0</v>
      </c>
      <c r="Q728" s="37">
        <f t="shared" si="2000"/>
        <v>0</v>
      </c>
      <c r="R728" s="22">
        <f t="shared" si="2001"/>
        <v>245764</v>
      </c>
      <c r="S728" s="37">
        <f t="shared" si="2002"/>
        <v>0</v>
      </c>
      <c r="T728" s="37">
        <f>T729</f>
        <v>0</v>
      </c>
      <c r="U728" s="37">
        <f t="shared" si="2003"/>
        <v>0</v>
      </c>
      <c r="V728" s="37">
        <f t="shared" si="2003"/>
        <v>0</v>
      </c>
      <c r="W728" s="37">
        <f t="shared" si="2003"/>
        <v>0</v>
      </c>
      <c r="X728" s="22">
        <f t="shared" si="2003"/>
        <v>245764</v>
      </c>
      <c r="Y728" s="37">
        <f t="shared" si="2003"/>
        <v>0</v>
      </c>
      <c r="Z728" s="22">
        <f t="shared" si="2003"/>
        <v>63743</v>
      </c>
      <c r="AA728" s="22">
        <f t="shared" si="2003"/>
        <v>0</v>
      </c>
      <c r="AB728" s="104">
        <f t="shared" si="1974"/>
        <v>25.936670952621217</v>
      </c>
      <c r="AC728" s="104"/>
    </row>
    <row r="729" spans="1:29" s="9" customFormat="1" ht="32.25" customHeight="1">
      <c r="A729" s="55" t="s">
        <v>83</v>
      </c>
      <c r="B729" s="21" t="s">
        <v>56</v>
      </c>
      <c r="C729" s="21" t="s">
        <v>53</v>
      </c>
      <c r="D729" s="26" t="s">
        <v>271</v>
      </c>
      <c r="E729" s="21" t="s">
        <v>84</v>
      </c>
      <c r="F729" s="22">
        <f t="shared" si="1996"/>
        <v>245764</v>
      </c>
      <c r="G729" s="22">
        <f t="shared" si="1996"/>
        <v>0</v>
      </c>
      <c r="H729" s="37">
        <f>H730</f>
        <v>0</v>
      </c>
      <c r="I729" s="37">
        <f t="shared" si="1997"/>
        <v>0</v>
      </c>
      <c r="J729" s="37">
        <f t="shared" si="1997"/>
        <v>0</v>
      </c>
      <c r="K729" s="37">
        <f t="shared" si="1997"/>
        <v>0</v>
      </c>
      <c r="L729" s="22">
        <f t="shared" si="1997"/>
        <v>245764</v>
      </c>
      <c r="M729" s="37">
        <f t="shared" si="1997"/>
        <v>0</v>
      </c>
      <c r="N729" s="37">
        <f>N730</f>
        <v>0</v>
      </c>
      <c r="O729" s="37">
        <f t="shared" si="1998"/>
        <v>0</v>
      </c>
      <c r="P729" s="37">
        <f t="shared" si="1999"/>
        <v>0</v>
      </c>
      <c r="Q729" s="37">
        <f t="shared" si="2000"/>
        <v>0</v>
      </c>
      <c r="R729" s="22">
        <f t="shared" si="2001"/>
        <v>245764</v>
      </c>
      <c r="S729" s="37">
        <f t="shared" si="2002"/>
        <v>0</v>
      </c>
      <c r="T729" s="37">
        <f>T730</f>
        <v>0</v>
      </c>
      <c r="U729" s="37">
        <f t="shared" si="2003"/>
        <v>0</v>
      </c>
      <c r="V729" s="37">
        <f t="shared" si="2003"/>
        <v>0</v>
      </c>
      <c r="W729" s="37">
        <f t="shared" si="2003"/>
        <v>0</v>
      </c>
      <c r="X729" s="22">
        <f t="shared" si="2003"/>
        <v>245764</v>
      </c>
      <c r="Y729" s="37">
        <f t="shared" si="2003"/>
        <v>0</v>
      </c>
      <c r="Z729" s="22">
        <f t="shared" si="2003"/>
        <v>63743</v>
      </c>
      <c r="AA729" s="22">
        <f t="shared" si="2003"/>
        <v>0</v>
      </c>
      <c r="AB729" s="104">
        <f t="shared" si="1974"/>
        <v>25.936670952621217</v>
      </c>
      <c r="AC729" s="104"/>
    </row>
    <row r="730" spans="1:29" s="9" customFormat="1" ht="20.25" customHeight="1">
      <c r="A730" s="55" t="s">
        <v>175</v>
      </c>
      <c r="B730" s="21" t="s">
        <v>56</v>
      </c>
      <c r="C730" s="21" t="s">
        <v>53</v>
      </c>
      <c r="D730" s="26" t="s">
        <v>271</v>
      </c>
      <c r="E730" s="21" t="s">
        <v>174</v>
      </c>
      <c r="F730" s="22">
        <f>224705+21059</f>
        <v>245764</v>
      </c>
      <c r="G730" s="22"/>
      <c r="H730" s="37"/>
      <c r="I730" s="37"/>
      <c r="J730" s="37"/>
      <c r="K730" s="37"/>
      <c r="L730" s="22">
        <f>F730+H730+I730+J730+K730</f>
        <v>245764</v>
      </c>
      <c r="M730" s="22">
        <f>G730+K730</f>
        <v>0</v>
      </c>
      <c r="N730" s="37"/>
      <c r="O730" s="37"/>
      <c r="P730" s="37"/>
      <c r="Q730" s="37"/>
      <c r="R730" s="22">
        <f>L730+N730+O730+P730+Q730</f>
        <v>245764</v>
      </c>
      <c r="S730" s="22">
        <f>M730+Q730</f>
        <v>0</v>
      </c>
      <c r="T730" s="37"/>
      <c r="U730" s="37"/>
      <c r="V730" s="37"/>
      <c r="W730" s="37"/>
      <c r="X730" s="22">
        <f>R730+T730+U730+V730+W730</f>
        <v>245764</v>
      </c>
      <c r="Y730" s="22">
        <f>S730+W730</f>
        <v>0</v>
      </c>
      <c r="Z730" s="22">
        <v>63743</v>
      </c>
      <c r="AA730" s="22"/>
      <c r="AB730" s="104">
        <f t="shared" si="1974"/>
        <v>25.936670952621217</v>
      </c>
      <c r="AC730" s="104"/>
    </row>
    <row r="731" spans="1:29" s="9" customFormat="1" ht="23.25" customHeight="1">
      <c r="A731" s="55" t="s">
        <v>78</v>
      </c>
      <c r="B731" s="21" t="s">
        <v>56</v>
      </c>
      <c r="C731" s="21" t="s">
        <v>53</v>
      </c>
      <c r="D731" s="26" t="s">
        <v>272</v>
      </c>
      <c r="E731" s="21"/>
      <c r="F731" s="22">
        <f t="shared" ref="F731:G733" si="2004">F732</f>
        <v>4306</v>
      </c>
      <c r="G731" s="22">
        <f t="shared" si="2004"/>
        <v>0</v>
      </c>
      <c r="H731" s="37">
        <f>H732</f>
        <v>0</v>
      </c>
      <c r="I731" s="37">
        <f t="shared" ref="I731:M733" si="2005">I732</f>
        <v>0</v>
      </c>
      <c r="J731" s="37">
        <f t="shared" si="2005"/>
        <v>0</v>
      </c>
      <c r="K731" s="37">
        <f t="shared" si="2005"/>
        <v>0</v>
      </c>
      <c r="L731" s="22">
        <f t="shared" si="2005"/>
        <v>4306</v>
      </c>
      <c r="M731" s="37">
        <f t="shared" si="2005"/>
        <v>0</v>
      </c>
      <c r="N731" s="37">
        <f>N732</f>
        <v>0</v>
      </c>
      <c r="O731" s="37">
        <f t="shared" ref="O731:O733" si="2006">O732</f>
        <v>0</v>
      </c>
      <c r="P731" s="37">
        <f t="shared" ref="P731:P733" si="2007">P732</f>
        <v>0</v>
      </c>
      <c r="Q731" s="37">
        <f t="shared" ref="Q731:Q733" si="2008">Q732</f>
        <v>0</v>
      </c>
      <c r="R731" s="22">
        <f t="shared" ref="R731:R733" si="2009">R732</f>
        <v>4306</v>
      </c>
      <c r="S731" s="37">
        <f t="shared" ref="S731:S733" si="2010">S732</f>
        <v>0</v>
      </c>
      <c r="T731" s="37">
        <f>T732</f>
        <v>0</v>
      </c>
      <c r="U731" s="37">
        <f t="shared" ref="U731:AA733" si="2011">U732</f>
        <v>0</v>
      </c>
      <c r="V731" s="37">
        <f t="shared" si="2011"/>
        <v>0</v>
      </c>
      <c r="W731" s="37">
        <f t="shared" si="2011"/>
        <v>0</v>
      </c>
      <c r="X731" s="22">
        <f t="shared" si="2011"/>
        <v>4306</v>
      </c>
      <c r="Y731" s="22">
        <f t="shared" si="2011"/>
        <v>0</v>
      </c>
      <c r="Z731" s="22">
        <f t="shared" si="2011"/>
        <v>17</v>
      </c>
      <c r="AA731" s="22">
        <f t="shared" si="2011"/>
        <v>0</v>
      </c>
      <c r="AB731" s="104">
        <f t="shared" si="1974"/>
        <v>0.39479795633999071</v>
      </c>
      <c r="AC731" s="104"/>
    </row>
    <row r="732" spans="1:29" s="9" customFormat="1" ht="21.75" customHeight="1">
      <c r="A732" s="55" t="s">
        <v>88</v>
      </c>
      <c r="B732" s="21" t="s">
        <v>56</v>
      </c>
      <c r="C732" s="21" t="s">
        <v>53</v>
      </c>
      <c r="D732" s="26" t="s">
        <v>273</v>
      </c>
      <c r="E732" s="21"/>
      <c r="F732" s="22">
        <f t="shared" si="2004"/>
        <v>4306</v>
      </c>
      <c r="G732" s="22">
        <f t="shared" si="2004"/>
        <v>0</v>
      </c>
      <c r="H732" s="37">
        <f>H733</f>
        <v>0</v>
      </c>
      <c r="I732" s="37">
        <f t="shared" si="2005"/>
        <v>0</v>
      </c>
      <c r="J732" s="37">
        <f t="shared" si="2005"/>
        <v>0</v>
      </c>
      <c r="K732" s="37">
        <f t="shared" si="2005"/>
        <v>0</v>
      </c>
      <c r="L732" s="22">
        <f t="shared" si="2005"/>
        <v>4306</v>
      </c>
      <c r="M732" s="37">
        <f t="shared" si="2005"/>
        <v>0</v>
      </c>
      <c r="N732" s="37">
        <f>N733</f>
        <v>0</v>
      </c>
      <c r="O732" s="37">
        <f t="shared" si="2006"/>
        <v>0</v>
      </c>
      <c r="P732" s="37">
        <f t="shared" si="2007"/>
        <v>0</v>
      </c>
      <c r="Q732" s="37">
        <f t="shared" si="2008"/>
        <v>0</v>
      </c>
      <c r="R732" s="22">
        <f t="shared" si="2009"/>
        <v>4306</v>
      </c>
      <c r="S732" s="37">
        <f t="shared" si="2010"/>
        <v>0</v>
      </c>
      <c r="T732" s="37">
        <f>T733</f>
        <v>0</v>
      </c>
      <c r="U732" s="37">
        <f t="shared" si="2011"/>
        <v>0</v>
      </c>
      <c r="V732" s="37">
        <f t="shared" si="2011"/>
        <v>0</v>
      </c>
      <c r="W732" s="37">
        <f t="shared" si="2011"/>
        <v>0</v>
      </c>
      <c r="X732" s="22">
        <f t="shared" si="2011"/>
        <v>4306</v>
      </c>
      <c r="Y732" s="22">
        <f t="shared" si="2011"/>
        <v>0</v>
      </c>
      <c r="Z732" s="22">
        <f t="shared" si="2011"/>
        <v>17</v>
      </c>
      <c r="AA732" s="22">
        <f t="shared" si="2011"/>
        <v>0</v>
      </c>
      <c r="AB732" s="104">
        <f t="shared" si="1974"/>
        <v>0.39479795633999071</v>
      </c>
      <c r="AC732" s="104"/>
    </row>
    <row r="733" spans="1:29" s="9" customFormat="1" ht="36" customHeight="1">
      <c r="A733" s="55" t="s">
        <v>83</v>
      </c>
      <c r="B733" s="21" t="s">
        <v>56</v>
      </c>
      <c r="C733" s="21" t="s">
        <v>53</v>
      </c>
      <c r="D733" s="26" t="s">
        <v>273</v>
      </c>
      <c r="E733" s="21" t="s">
        <v>84</v>
      </c>
      <c r="F733" s="22">
        <f t="shared" si="2004"/>
        <v>4306</v>
      </c>
      <c r="G733" s="22">
        <f t="shared" si="2004"/>
        <v>0</v>
      </c>
      <c r="H733" s="37">
        <f>H734</f>
        <v>0</v>
      </c>
      <c r="I733" s="37">
        <f t="shared" si="2005"/>
        <v>0</v>
      </c>
      <c r="J733" s="37">
        <f t="shared" si="2005"/>
        <v>0</v>
      </c>
      <c r="K733" s="37">
        <f t="shared" si="2005"/>
        <v>0</v>
      </c>
      <c r="L733" s="22">
        <f t="shared" si="2005"/>
        <v>4306</v>
      </c>
      <c r="M733" s="37">
        <f t="shared" si="2005"/>
        <v>0</v>
      </c>
      <c r="N733" s="37">
        <f>N734</f>
        <v>0</v>
      </c>
      <c r="O733" s="37">
        <f t="shared" si="2006"/>
        <v>0</v>
      </c>
      <c r="P733" s="37">
        <f t="shared" si="2007"/>
        <v>0</v>
      </c>
      <c r="Q733" s="37">
        <f t="shared" si="2008"/>
        <v>0</v>
      </c>
      <c r="R733" s="22">
        <f t="shared" si="2009"/>
        <v>4306</v>
      </c>
      <c r="S733" s="37">
        <f t="shared" si="2010"/>
        <v>0</v>
      </c>
      <c r="T733" s="37">
        <f>T734</f>
        <v>0</v>
      </c>
      <c r="U733" s="37">
        <f t="shared" si="2011"/>
        <v>0</v>
      </c>
      <c r="V733" s="37">
        <f t="shared" si="2011"/>
        <v>0</v>
      </c>
      <c r="W733" s="37">
        <f t="shared" si="2011"/>
        <v>0</v>
      </c>
      <c r="X733" s="22">
        <f t="shared" si="2011"/>
        <v>4306</v>
      </c>
      <c r="Y733" s="22">
        <f t="shared" si="2011"/>
        <v>0</v>
      </c>
      <c r="Z733" s="22">
        <f t="shared" si="2011"/>
        <v>17</v>
      </c>
      <c r="AA733" s="22">
        <f t="shared" si="2011"/>
        <v>0</v>
      </c>
      <c r="AB733" s="104">
        <f t="shared" si="1974"/>
        <v>0.39479795633999071</v>
      </c>
      <c r="AC733" s="104"/>
    </row>
    <row r="734" spans="1:29" s="9" customFormat="1" ht="16.5">
      <c r="A734" s="55" t="s">
        <v>175</v>
      </c>
      <c r="B734" s="21" t="s">
        <v>56</v>
      </c>
      <c r="C734" s="21" t="s">
        <v>53</v>
      </c>
      <c r="D734" s="26" t="s">
        <v>273</v>
      </c>
      <c r="E734" s="21" t="s">
        <v>174</v>
      </c>
      <c r="F734" s="22">
        <f>3918+388</f>
        <v>4306</v>
      </c>
      <c r="G734" s="22"/>
      <c r="H734" s="37"/>
      <c r="I734" s="37"/>
      <c r="J734" s="37"/>
      <c r="K734" s="37"/>
      <c r="L734" s="22">
        <f>F734+H734+I734+J734+K734</f>
        <v>4306</v>
      </c>
      <c r="M734" s="22">
        <f>G734+K734</f>
        <v>0</v>
      </c>
      <c r="N734" s="37"/>
      <c r="O734" s="37"/>
      <c r="P734" s="37"/>
      <c r="Q734" s="37"/>
      <c r="R734" s="22">
        <f>L734+N734+O734+P734+Q734</f>
        <v>4306</v>
      </c>
      <c r="S734" s="22">
        <f>M734+Q734</f>
        <v>0</v>
      </c>
      <c r="T734" s="37"/>
      <c r="U734" s="37"/>
      <c r="V734" s="37"/>
      <c r="W734" s="37"/>
      <c r="X734" s="22">
        <f>R734+T734+U734+V734+W734</f>
        <v>4306</v>
      </c>
      <c r="Y734" s="22">
        <f>S734+W734</f>
        <v>0</v>
      </c>
      <c r="Z734" s="22">
        <v>17</v>
      </c>
      <c r="AA734" s="22"/>
      <c r="AB734" s="104">
        <f t="shared" si="1974"/>
        <v>0.39479795633999071</v>
      </c>
      <c r="AC734" s="104"/>
    </row>
    <row r="735" spans="1:29" s="9" customFormat="1" ht="33">
      <c r="A735" s="27" t="s">
        <v>150</v>
      </c>
      <c r="B735" s="62" t="s">
        <v>56</v>
      </c>
      <c r="C735" s="21" t="s">
        <v>53</v>
      </c>
      <c r="D735" s="52" t="s">
        <v>593</v>
      </c>
      <c r="E735" s="21"/>
      <c r="F735" s="22">
        <f t="shared" ref="F735:G737" si="2012">F736</f>
        <v>109872</v>
      </c>
      <c r="G735" s="22">
        <f t="shared" si="2012"/>
        <v>109872</v>
      </c>
      <c r="H735" s="37">
        <f>H736</f>
        <v>0</v>
      </c>
      <c r="I735" s="37">
        <f t="shared" ref="I735:M737" si="2013">I736</f>
        <v>0</v>
      </c>
      <c r="J735" s="37">
        <f t="shared" si="2013"/>
        <v>0</v>
      </c>
      <c r="K735" s="37">
        <f t="shared" si="2013"/>
        <v>0</v>
      </c>
      <c r="L735" s="22">
        <f t="shared" si="2013"/>
        <v>109872</v>
      </c>
      <c r="M735" s="22">
        <f t="shared" si="2013"/>
        <v>109872</v>
      </c>
      <c r="N735" s="37">
        <f>N736</f>
        <v>0</v>
      </c>
      <c r="O735" s="37">
        <f t="shared" ref="O735:O737" si="2014">O736</f>
        <v>0</v>
      </c>
      <c r="P735" s="37">
        <f t="shared" ref="P735:P737" si="2015">P736</f>
        <v>0</v>
      </c>
      <c r="Q735" s="37">
        <f t="shared" ref="Q735:Q737" si="2016">Q736</f>
        <v>0</v>
      </c>
      <c r="R735" s="22">
        <f t="shared" ref="R735:R737" si="2017">R736</f>
        <v>109872</v>
      </c>
      <c r="S735" s="22">
        <f t="shared" ref="S735:S737" si="2018">S736</f>
        <v>109872</v>
      </c>
      <c r="T735" s="37">
        <f>T736</f>
        <v>0</v>
      </c>
      <c r="U735" s="37">
        <f t="shared" ref="U735:AA737" si="2019">U736</f>
        <v>0</v>
      </c>
      <c r="V735" s="37">
        <f t="shared" si="2019"/>
        <v>0</v>
      </c>
      <c r="W735" s="37">
        <f t="shared" si="2019"/>
        <v>0</v>
      </c>
      <c r="X735" s="22">
        <f t="shared" si="2019"/>
        <v>109872</v>
      </c>
      <c r="Y735" s="22">
        <f t="shared" si="2019"/>
        <v>109872</v>
      </c>
      <c r="Z735" s="22">
        <f t="shared" si="2019"/>
        <v>8798</v>
      </c>
      <c r="AA735" s="22">
        <f t="shared" si="2019"/>
        <v>8798</v>
      </c>
      <c r="AB735" s="104">
        <f t="shared" si="1974"/>
        <v>8.0074996359400039</v>
      </c>
      <c r="AC735" s="104">
        <f t="shared" si="1975"/>
        <v>8.0074996359400039</v>
      </c>
    </row>
    <row r="736" spans="1:29" s="9" customFormat="1" ht="49.5">
      <c r="A736" s="71" t="s">
        <v>420</v>
      </c>
      <c r="B736" s="62" t="s">
        <v>56</v>
      </c>
      <c r="C736" s="21" t="s">
        <v>53</v>
      </c>
      <c r="D736" s="52" t="s">
        <v>594</v>
      </c>
      <c r="E736" s="21"/>
      <c r="F736" s="22">
        <f t="shared" si="2012"/>
        <v>109872</v>
      </c>
      <c r="G736" s="22">
        <f t="shared" si="2012"/>
        <v>109872</v>
      </c>
      <c r="H736" s="37">
        <f>H737</f>
        <v>0</v>
      </c>
      <c r="I736" s="37">
        <f t="shared" si="2013"/>
        <v>0</v>
      </c>
      <c r="J736" s="37">
        <f t="shared" si="2013"/>
        <v>0</v>
      </c>
      <c r="K736" s="37">
        <f t="shared" si="2013"/>
        <v>0</v>
      </c>
      <c r="L736" s="22">
        <f t="shared" si="2013"/>
        <v>109872</v>
      </c>
      <c r="M736" s="22">
        <f t="shared" si="2013"/>
        <v>109872</v>
      </c>
      <c r="N736" s="37">
        <f>N737</f>
        <v>0</v>
      </c>
      <c r="O736" s="37">
        <f t="shared" si="2014"/>
        <v>0</v>
      </c>
      <c r="P736" s="37">
        <f t="shared" si="2015"/>
        <v>0</v>
      </c>
      <c r="Q736" s="37">
        <f t="shared" si="2016"/>
        <v>0</v>
      </c>
      <c r="R736" s="22">
        <f t="shared" si="2017"/>
        <v>109872</v>
      </c>
      <c r="S736" s="22">
        <f t="shared" si="2018"/>
        <v>109872</v>
      </c>
      <c r="T736" s="37">
        <f>T737</f>
        <v>0</v>
      </c>
      <c r="U736" s="37">
        <f t="shared" si="2019"/>
        <v>0</v>
      </c>
      <c r="V736" s="37">
        <f t="shared" si="2019"/>
        <v>0</v>
      </c>
      <c r="W736" s="37">
        <f t="shared" si="2019"/>
        <v>0</v>
      </c>
      <c r="X736" s="22">
        <f t="shared" si="2019"/>
        <v>109872</v>
      </c>
      <c r="Y736" s="22">
        <f t="shared" si="2019"/>
        <v>109872</v>
      </c>
      <c r="Z736" s="22">
        <f t="shared" si="2019"/>
        <v>8798</v>
      </c>
      <c r="AA736" s="22">
        <f t="shared" si="2019"/>
        <v>8798</v>
      </c>
      <c r="AB736" s="104">
        <f t="shared" si="1974"/>
        <v>8.0074996359400039</v>
      </c>
      <c r="AC736" s="104">
        <f t="shared" si="1975"/>
        <v>8.0074996359400039</v>
      </c>
    </row>
    <row r="737" spans="1:29" s="9" customFormat="1" ht="49.5">
      <c r="A737" s="27" t="s">
        <v>83</v>
      </c>
      <c r="B737" s="62" t="s">
        <v>56</v>
      </c>
      <c r="C737" s="21" t="s">
        <v>53</v>
      </c>
      <c r="D737" s="52" t="s">
        <v>594</v>
      </c>
      <c r="E737" s="21" t="s">
        <v>84</v>
      </c>
      <c r="F737" s="22">
        <f t="shared" si="2012"/>
        <v>109872</v>
      </c>
      <c r="G737" s="22">
        <f t="shared" si="2012"/>
        <v>109872</v>
      </c>
      <c r="H737" s="37">
        <f>H738</f>
        <v>0</v>
      </c>
      <c r="I737" s="37">
        <f t="shared" si="2013"/>
        <v>0</v>
      </c>
      <c r="J737" s="37">
        <f t="shared" si="2013"/>
        <v>0</v>
      </c>
      <c r="K737" s="37">
        <f t="shared" si="2013"/>
        <v>0</v>
      </c>
      <c r="L737" s="22">
        <f t="shared" si="2013"/>
        <v>109872</v>
      </c>
      <c r="M737" s="22">
        <f t="shared" si="2013"/>
        <v>109872</v>
      </c>
      <c r="N737" s="37">
        <f>N738</f>
        <v>0</v>
      </c>
      <c r="O737" s="37">
        <f t="shared" si="2014"/>
        <v>0</v>
      </c>
      <c r="P737" s="37">
        <f t="shared" si="2015"/>
        <v>0</v>
      </c>
      <c r="Q737" s="37">
        <f t="shared" si="2016"/>
        <v>0</v>
      </c>
      <c r="R737" s="22">
        <f t="shared" si="2017"/>
        <v>109872</v>
      </c>
      <c r="S737" s="22">
        <f t="shared" si="2018"/>
        <v>109872</v>
      </c>
      <c r="T737" s="37">
        <f>T738</f>
        <v>0</v>
      </c>
      <c r="U737" s="37">
        <f t="shared" si="2019"/>
        <v>0</v>
      </c>
      <c r="V737" s="37">
        <f t="shared" si="2019"/>
        <v>0</v>
      </c>
      <c r="W737" s="37">
        <f t="shared" si="2019"/>
        <v>0</v>
      </c>
      <c r="X737" s="22">
        <f t="shared" si="2019"/>
        <v>109872</v>
      </c>
      <c r="Y737" s="22">
        <f t="shared" si="2019"/>
        <v>109872</v>
      </c>
      <c r="Z737" s="22">
        <f t="shared" si="2019"/>
        <v>8798</v>
      </c>
      <c r="AA737" s="22">
        <f t="shared" si="2019"/>
        <v>8798</v>
      </c>
      <c r="AB737" s="104">
        <f t="shared" si="1974"/>
        <v>8.0074996359400039</v>
      </c>
      <c r="AC737" s="104">
        <f t="shared" si="1975"/>
        <v>8.0074996359400039</v>
      </c>
    </row>
    <row r="738" spans="1:29" s="9" customFormat="1" ht="16.5">
      <c r="A738" s="71" t="s">
        <v>175</v>
      </c>
      <c r="B738" s="62" t="s">
        <v>56</v>
      </c>
      <c r="C738" s="21" t="s">
        <v>53</v>
      </c>
      <c r="D738" s="52" t="s">
        <v>594</v>
      </c>
      <c r="E738" s="21" t="s">
        <v>174</v>
      </c>
      <c r="F738" s="22">
        <v>109872</v>
      </c>
      <c r="G738" s="22">
        <v>109872</v>
      </c>
      <c r="H738" s="37"/>
      <c r="I738" s="37"/>
      <c r="J738" s="37"/>
      <c r="K738" s="37"/>
      <c r="L738" s="22">
        <f>F738+H738+I738+J738+K738</f>
        <v>109872</v>
      </c>
      <c r="M738" s="22">
        <f>G738+K738</f>
        <v>109872</v>
      </c>
      <c r="N738" s="37"/>
      <c r="O738" s="37"/>
      <c r="P738" s="37"/>
      <c r="Q738" s="37"/>
      <c r="R738" s="22">
        <f>L738+N738+O738+P738+Q738</f>
        <v>109872</v>
      </c>
      <c r="S738" s="22">
        <f>M738+Q738</f>
        <v>109872</v>
      </c>
      <c r="T738" s="37"/>
      <c r="U738" s="37"/>
      <c r="V738" s="37"/>
      <c r="W738" s="37"/>
      <c r="X738" s="22">
        <f>R738+T738+U738+V738+W738</f>
        <v>109872</v>
      </c>
      <c r="Y738" s="22">
        <f>S738+W738</f>
        <v>109872</v>
      </c>
      <c r="Z738" s="22">
        <v>8798</v>
      </c>
      <c r="AA738" s="22">
        <v>8798</v>
      </c>
      <c r="AB738" s="104">
        <f t="shared" si="1974"/>
        <v>8.0074996359400039</v>
      </c>
      <c r="AC738" s="104">
        <f t="shared" si="1975"/>
        <v>8.0074996359400039</v>
      </c>
    </row>
    <row r="739" spans="1:29" s="9" customFormat="1" ht="66">
      <c r="A739" s="59" t="s">
        <v>719</v>
      </c>
      <c r="B739" s="62" t="s">
        <v>56</v>
      </c>
      <c r="C739" s="21" t="s">
        <v>53</v>
      </c>
      <c r="D739" s="21" t="s">
        <v>720</v>
      </c>
      <c r="E739" s="21"/>
      <c r="F739" s="22"/>
      <c r="G739" s="22"/>
      <c r="H739" s="37"/>
      <c r="I739" s="37"/>
      <c r="J739" s="37"/>
      <c r="K739" s="37"/>
      <c r="L739" s="22"/>
      <c r="M739" s="22"/>
      <c r="N739" s="37"/>
      <c r="O739" s="37"/>
      <c r="P739" s="37"/>
      <c r="Q739" s="37"/>
      <c r="R739" s="22"/>
      <c r="S739" s="22"/>
      <c r="T739" s="37">
        <f>T740</f>
        <v>0</v>
      </c>
      <c r="U739" s="22">
        <f t="shared" ref="U739:AA740" si="2020">U740</f>
        <v>51</v>
      </c>
      <c r="V739" s="22">
        <f t="shared" si="2020"/>
        <v>0</v>
      </c>
      <c r="W739" s="22">
        <f t="shared" si="2020"/>
        <v>972</v>
      </c>
      <c r="X739" s="22">
        <f t="shared" si="2020"/>
        <v>1023</v>
      </c>
      <c r="Y739" s="22">
        <f t="shared" si="2020"/>
        <v>972</v>
      </c>
      <c r="Z739" s="22">
        <f t="shared" si="2020"/>
        <v>0</v>
      </c>
      <c r="AA739" s="22">
        <f t="shared" si="2020"/>
        <v>0</v>
      </c>
      <c r="AB739" s="104">
        <f t="shared" si="1974"/>
        <v>0</v>
      </c>
      <c r="AC739" s="104">
        <f t="shared" si="1975"/>
        <v>0</v>
      </c>
    </row>
    <row r="740" spans="1:29" s="9" customFormat="1" ht="49.5">
      <c r="A740" s="59" t="s">
        <v>83</v>
      </c>
      <c r="B740" s="62" t="s">
        <v>56</v>
      </c>
      <c r="C740" s="21" t="s">
        <v>53</v>
      </c>
      <c r="D740" s="21" t="s">
        <v>720</v>
      </c>
      <c r="E740" s="21" t="s">
        <v>84</v>
      </c>
      <c r="F740" s="22"/>
      <c r="G740" s="22"/>
      <c r="H740" s="37"/>
      <c r="I740" s="37"/>
      <c r="J740" s="37"/>
      <c r="K740" s="37"/>
      <c r="L740" s="22"/>
      <c r="M740" s="22"/>
      <c r="N740" s="37"/>
      <c r="O740" s="37"/>
      <c r="P740" s="37"/>
      <c r="Q740" s="37"/>
      <c r="R740" s="22"/>
      <c r="S740" s="22"/>
      <c r="T740" s="37">
        <f>T741</f>
        <v>0</v>
      </c>
      <c r="U740" s="22">
        <f t="shared" si="2020"/>
        <v>51</v>
      </c>
      <c r="V740" s="22">
        <f t="shared" si="2020"/>
        <v>0</v>
      </c>
      <c r="W740" s="22">
        <f t="shared" si="2020"/>
        <v>972</v>
      </c>
      <c r="X740" s="22">
        <f t="shared" si="2020"/>
        <v>1023</v>
      </c>
      <c r="Y740" s="22">
        <f t="shared" si="2020"/>
        <v>972</v>
      </c>
      <c r="Z740" s="22">
        <f t="shared" si="2020"/>
        <v>0</v>
      </c>
      <c r="AA740" s="22">
        <f t="shared" si="2020"/>
        <v>0</v>
      </c>
      <c r="AB740" s="104">
        <f t="shared" si="1974"/>
        <v>0</v>
      </c>
      <c r="AC740" s="104">
        <f t="shared" si="1975"/>
        <v>0</v>
      </c>
    </row>
    <row r="741" spans="1:29" s="9" customFormat="1" ht="16.5">
      <c r="A741" s="59" t="s">
        <v>175</v>
      </c>
      <c r="B741" s="62" t="s">
        <v>56</v>
      </c>
      <c r="C741" s="21" t="s">
        <v>53</v>
      </c>
      <c r="D741" s="21" t="s">
        <v>720</v>
      </c>
      <c r="E741" s="21" t="s">
        <v>174</v>
      </c>
      <c r="F741" s="22"/>
      <c r="G741" s="22"/>
      <c r="H741" s="37"/>
      <c r="I741" s="37"/>
      <c r="J741" s="37"/>
      <c r="K741" s="37"/>
      <c r="L741" s="22"/>
      <c r="M741" s="22"/>
      <c r="N741" s="37"/>
      <c r="O741" s="37"/>
      <c r="P741" s="37"/>
      <c r="Q741" s="37"/>
      <c r="R741" s="22"/>
      <c r="S741" s="22"/>
      <c r="T741" s="37"/>
      <c r="U741" s="22">
        <v>51</v>
      </c>
      <c r="V741" s="22"/>
      <c r="W741" s="22">
        <v>972</v>
      </c>
      <c r="X741" s="22">
        <f>R741+T741+U741+V741+W741</f>
        <v>1023</v>
      </c>
      <c r="Y741" s="22">
        <f>S741+W741</f>
        <v>972</v>
      </c>
      <c r="Z741" s="22"/>
      <c r="AA741" s="22"/>
      <c r="AB741" s="104">
        <f t="shared" si="1974"/>
        <v>0</v>
      </c>
      <c r="AC741" s="104">
        <f t="shared" si="1975"/>
        <v>0</v>
      </c>
    </row>
    <row r="742" spans="1:29" s="9" customFormat="1" ht="49.5">
      <c r="A742" s="55" t="s">
        <v>461</v>
      </c>
      <c r="B742" s="21" t="s">
        <v>56</v>
      </c>
      <c r="C742" s="21" t="s">
        <v>53</v>
      </c>
      <c r="D742" s="26" t="s">
        <v>256</v>
      </c>
      <c r="E742" s="21"/>
      <c r="F742" s="34">
        <f>F743+F747+F751</f>
        <v>526020</v>
      </c>
      <c r="G742" s="34">
        <f>G743+G747+G751</f>
        <v>41066</v>
      </c>
      <c r="H742" s="37">
        <f>H743+H747+H751</f>
        <v>0</v>
      </c>
      <c r="I742" s="37">
        <f t="shared" ref="I742:M742" si="2021">I743+I747+I751</f>
        <v>0</v>
      </c>
      <c r="J742" s="37">
        <f t="shared" si="2021"/>
        <v>0</v>
      </c>
      <c r="K742" s="37">
        <f t="shared" si="2021"/>
        <v>0</v>
      </c>
      <c r="L742" s="22">
        <f t="shared" si="2021"/>
        <v>526020</v>
      </c>
      <c r="M742" s="22">
        <f t="shared" si="2021"/>
        <v>41066</v>
      </c>
      <c r="N742" s="88">
        <f>N743+N747+N751+N755+N758</f>
        <v>885</v>
      </c>
      <c r="O742" s="88">
        <f t="shared" ref="O742:S742" si="2022">O743+O747+O751+O755+O758</f>
        <v>-357</v>
      </c>
      <c r="P742" s="88">
        <f t="shared" si="2022"/>
        <v>0</v>
      </c>
      <c r="Q742" s="88">
        <f t="shared" si="2022"/>
        <v>6769</v>
      </c>
      <c r="R742" s="22">
        <f t="shared" si="2022"/>
        <v>533317</v>
      </c>
      <c r="S742" s="22">
        <f t="shared" si="2022"/>
        <v>47835</v>
      </c>
      <c r="T742" s="88">
        <f>T743+T747+T751+T755+T758</f>
        <v>0</v>
      </c>
      <c r="U742" s="88">
        <f t="shared" ref="U742:Y742" si="2023">U743+U747+U751+U755+U758</f>
        <v>0</v>
      </c>
      <c r="V742" s="88">
        <f t="shared" si="2023"/>
        <v>0</v>
      </c>
      <c r="W742" s="88">
        <f t="shared" si="2023"/>
        <v>0</v>
      </c>
      <c r="X742" s="22">
        <f t="shared" si="2023"/>
        <v>533317</v>
      </c>
      <c r="Y742" s="22">
        <f t="shared" si="2023"/>
        <v>47835</v>
      </c>
      <c r="Z742" s="22">
        <f t="shared" ref="Z742:AA742" si="2024">Z743+Z747+Z751+Z755+Z758</f>
        <v>110906</v>
      </c>
      <c r="AA742" s="22">
        <f t="shared" si="2024"/>
        <v>5717</v>
      </c>
      <c r="AB742" s="104">
        <f t="shared" si="1974"/>
        <v>20.795511862550793</v>
      </c>
      <c r="AC742" s="104">
        <f t="shared" si="1975"/>
        <v>11.951499947737013</v>
      </c>
    </row>
    <row r="743" spans="1:29" s="9" customFormat="1" ht="33">
      <c r="A743" s="48" t="s">
        <v>212</v>
      </c>
      <c r="B743" s="21" t="s">
        <v>56</v>
      </c>
      <c r="C743" s="21" t="s">
        <v>53</v>
      </c>
      <c r="D743" s="26" t="s">
        <v>257</v>
      </c>
      <c r="E743" s="21"/>
      <c r="F743" s="34">
        <f t="shared" ref="F743:G745" si="2025">F744</f>
        <v>478527</v>
      </c>
      <c r="G743" s="34">
        <f t="shared" si="2025"/>
        <v>0</v>
      </c>
      <c r="H743" s="37">
        <f>H744</f>
        <v>0</v>
      </c>
      <c r="I743" s="37">
        <f t="shared" ref="I743:M745" si="2026">I744</f>
        <v>0</v>
      </c>
      <c r="J743" s="37">
        <f t="shared" si="2026"/>
        <v>0</v>
      </c>
      <c r="K743" s="37">
        <f t="shared" si="2026"/>
        <v>0</v>
      </c>
      <c r="L743" s="22">
        <f t="shared" si="2026"/>
        <v>478527</v>
      </c>
      <c r="M743" s="37">
        <f t="shared" si="2026"/>
        <v>0</v>
      </c>
      <c r="N743" s="37">
        <f>N744</f>
        <v>0</v>
      </c>
      <c r="O743" s="37">
        <f t="shared" ref="O743:O745" si="2027">O744</f>
        <v>0</v>
      </c>
      <c r="P743" s="37">
        <f t="shared" ref="P743:P745" si="2028">P744</f>
        <v>0</v>
      </c>
      <c r="Q743" s="37">
        <f t="shared" ref="Q743:Q745" si="2029">Q744</f>
        <v>0</v>
      </c>
      <c r="R743" s="22">
        <f t="shared" ref="R743:R745" si="2030">R744</f>
        <v>478527</v>
      </c>
      <c r="S743" s="37">
        <f t="shared" ref="S743:S745" si="2031">S744</f>
        <v>0</v>
      </c>
      <c r="T743" s="37">
        <f>T744</f>
        <v>0</v>
      </c>
      <c r="U743" s="22">
        <f t="shared" ref="U743:AA745" si="2032">U744</f>
        <v>-2047</v>
      </c>
      <c r="V743" s="37">
        <f t="shared" si="2032"/>
        <v>0</v>
      </c>
      <c r="W743" s="37">
        <f t="shared" si="2032"/>
        <v>0</v>
      </c>
      <c r="X743" s="22">
        <f t="shared" si="2032"/>
        <v>476480</v>
      </c>
      <c r="Y743" s="37">
        <f t="shared" si="2032"/>
        <v>0</v>
      </c>
      <c r="Z743" s="22">
        <f t="shared" si="2032"/>
        <v>105174</v>
      </c>
      <c r="AA743" s="22">
        <f t="shared" si="2032"/>
        <v>0</v>
      </c>
      <c r="AB743" s="104">
        <f t="shared" si="1974"/>
        <v>22.073119543317663</v>
      </c>
      <c r="AC743" s="104"/>
    </row>
    <row r="744" spans="1:29" s="9" customFormat="1" ht="16.5">
      <c r="A744" s="55" t="s">
        <v>87</v>
      </c>
      <c r="B744" s="21" t="s">
        <v>56</v>
      </c>
      <c r="C744" s="21" t="s">
        <v>53</v>
      </c>
      <c r="D744" s="26" t="s">
        <v>258</v>
      </c>
      <c r="E744" s="21"/>
      <c r="F744" s="34">
        <f t="shared" si="2025"/>
        <v>478527</v>
      </c>
      <c r="G744" s="34">
        <f t="shared" si="2025"/>
        <v>0</v>
      </c>
      <c r="H744" s="37">
        <f>H745</f>
        <v>0</v>
      </c>
      <c r="I744" s="37">
        <f t="shared" si="2026"/>
        <v>0</v>
      </c>
      <c r="J744" s="37">
        <f t="shared" si="2026"/>
        <v>0</v>
      </c>
      <c r="K744" s="37">
        <f t="shared" si="2026"/>
        <v>0</v>
      </c>
      <c r="L744" s="22">
        <f t="shared" si="2026"/>
        <v>478527</v>
      </c>
      <c r="M744" s="37">
        <f t="shared" si="2026"/>
        <v>0</v>
      </c>
      <c r="N744" s="37">
        <f>N745</f>
        <v>0</v>
      </c>
      <c r="O744" s="37">
        <f t="shared" si="2027"/>
        <v>0</v>
      </c>
      <c r="P744" s="37">
        <f t="shared" si="2028"/>
        <v>0</v>
      </c>
      <c r="Q744" s="37">
        <f t="shared" si="2029"/>
        <v>0</v>
      </c>
      <c r="R744" s="22">
        <f t="shared" si="2030"/>
        <v>478527</v>
      </c>
      <c r="S744" s="37">
        <f t="shared" si="2031"/>
        <v>0</v>
      </c>
      <c r="T744" s="37">
        <f>T745</f>
        <v>0</v>
      </c>
      <c r="U744" s="22">
        <f t="shared" si="2032"/>
        <v>-2047</v>
      </c>
      <c r="V744" s="37">
        <f t="shared" si="2032"/>
        <v>0</v>
      </c>
      <c r="W744" s="37">
        <f t="shared" si="2032"/>
        <v>0</v>
      </c>
      <c r="X744" s="22">
        <f t="shared" si="2032"/>
        <v>476480</v>
      </c>
      <c r="Y744" s="37">
        <f t="shared" si="2032"/>
        <v>0</v>
      </c>
      <c r="Z744" s="22">
        <f t="shared" si="2032"/>
        <v>105174</v>
      </c>
      <c r="AA744" s="22">
        <f t="shared" si="2032"/>
        <v>0</v>
      </c>
      <c r="AB744" s="104">
        <f t="shared" si="1974"/>
        <v>22.073119543317663</v>
      </c>
      <c r="AC744" s="104"/>
    </row>
    <row r="745" spans="1:29" s="9" customFormat="1" ht="33" customHeight="1">
      <c r="A745" s="55" t="s">
        <v>83</v>
      </c>
      <c r="B745" s="21" t="s">
        <v>56</v>
      </c>
      <c r="C745" s="21" t="s">
        <v>53</v>
      </c>
      <c r="D745" s="26" t="s">
        <v>258</v>
      </c>
      <c r="E745" s="21" t="s">
        <v>84</v>
      </c>
      <c r="F745" s="22">
        <f t="shared" si="2025"/>
        <v>478527</v>
      </c>
      <c r="G745" s="22">
        <f t="shared" si="2025"/>
        <v>0</v>
      </c>
      <c r="H745" s="37">
        <f>H746</f>
        <v>0</v>
      </c>
      <c r="I745" s="37">
        <f t="shared" si="2026"/>
        <v>0</v>
      </c>
      <c r="J745" s="37">
        <f t="shared" si="2026"/>
        <v>0</v>
      </c>
      <c r="K745" s="37">
        <f t="shared" si="2026"/>
        <v>0</v>
      </c>
      <c r="L745" s="22">
        <f t="shared" si="2026"/>
        <v>478527</v>
      </c>
      <c r="M745" s="37">
        <f t="shared" si="2026"/>
        <v>0</v>
      </c>
      <c r="N745" s="37">
        <f>N746</f>
        <v>0</v>
      </c>
      <c r="O745" s="37">
        <f t="shared" si="2027"/>
        <v>0</v>
      </c>
      <c r="P745" s="37">
        <f t="shared" si="2028"/>
        <v>0</v>
      </c>
      <c r="Q745" s="37">
        <f t="shared" si="2029"/>
        <v>0</v>
      </c>
      <c r="R745" s="22">
        <f t="shared" si="2030"/>
        <v>478527</v>
      </c>
      <c r="S745" s="37">
        <f t="shared" si="2031"/>
        <v>0</v>
      </c>
      <c r="T745" s="37">
        <f>T746</f>
        <v>0</v>
      </c>
      <c r="U745" s="22">
        <f t="shared" si="2032"/>
        <v>-2047</v>
      </c>
      <c r="V745" s="37">
        <f t="shared" si="2032"/>
        <v>0</v>
      </c>
      <c r="W745" s="37">
        <f t="shared" si="2032"/>
        <v>0</v>
      </c>
      <c r="X745" s="22">
        <f t="shared" si="2032"/>
        <v>476480</v>
      </c>
      <c r="Y745" s="37">
        <f t="shared" si="2032"/>
        <v>0</v>
      </c>
      <c r="Z745" s="22">
        <f t="shared" si="2032"/>
        <v>105174</v>
      </c>
      <c r="AA745" s="22">
        <f t="shared" si="2032"/>
        <v>0</v>
      </c>
      <c r="AB745" s="104">
        <f t="shared" si="1974"/>
        <v>22.073119543317663</v>
      </c>
      <c r="AC745" s="104"/>
    </row>
    <row r="746" spans="1:29" s="9" customFormat="1" ht="20.25" customHeight="1">
      <c r="A746" s="55" t="s">
        <v>175</v>
      </c>
      <c r="B746" s="21" t="s">
        <v>56</v>
      </c>
      <c r="C746" s="21" t="s">
        <v>53</v>
      </c>
      <c r="D746" s="26" t="s">
        <v>258</v>
      </c>
      <c r="E746" s="21" t="s">
        <v>174</v>
      </c>
      <c r="F746" s="22">
        <f>457563+20964</f>
        <v>478527</v>
      </c>
      <c r="G746" s="22"/>
      <c r="H746" s="37"/>
      <c r="I746" s="37"/>
      <c r="J746" s="37"/>
      <c r="K746" s="37"/>
      <c r="L746" s="22">
        <f>F746+H746+I746+J746+K746</f>
        <v>478527</v>
      </c>
      <c r="M746" s="22">
        <f>G746+K746</f>
        <v>0</v>
      </c>
      <c r="N746" s="37"/>
      <c r="O746" s="37"/>
      <c r="P746" s="37"/>
      <c r="Q746" s="37"/>
      <c r="R746" s="22">
        <f>L746+N746+O746+P746+Q746</f>
        <v>478527</v>
      </c>
      <c r="S746" s="22">
        <f>M746+Q746</f>
        <v>0</v>
      </c>
      <c r="T746" s="37"/>
      <c r="U746" s="22">
        <v>-2047</v>
      </c>
      <c r="V746" s="37"/>
      <c r="W746" s="37"/>
      <c r="X746" s="22">
        <f>R746+T746+U746+V746+W746</f>
        <v>476480</v>
      </c>
      <c r="Y746" s="22">
        <f>S746+W746</f>
        <v>0</v>
      </c>
      <c r="Z746" s="22">
        <v>105174</v>
      </c>
      <c r="AA746" s="22"/>
      <c r="AB746" s="104">
        <f t="shared" si="1974"/>
        <v>22.073119543317663</v>
      </c>
      <c r="AC746" s="104"/>
    </row>
    <row r="747" spans="1:29" s="9" customFormat="1" ht="21" customHeight="1">
      <c r="A747" s="55" t="s">
        <v>78</v>
      </c>
      <c r="B747" s="21" t="s">
        <v>56</v>
      </c>
      <c r="C747" s="21" t="s">
        <v>53</v>
      </c>
      <c r="D747" s="26" t="s">
        <v>259</v>
      </c>
      <c r="E747" s="21"/>
      <c r="F747" s="34">
        <f t="shared" ref="F747:G749" si="2033">F748</f>
        <v>6427</v>
      </c>
      <c r="G747" s="34">
        <f t="shared" si="2033"/>
        <v>0</v>
      </c>
      <c r="H747" s="37">
        <f>H748</f>
        <v>0</v>
      </c>
      <c r="I747" s="37">
        <f t="shared" ref="I747:M749" si="2034">I748</f>
        <v>0</v>
      </c>
      <c r="J747" s="37">
        <f t="shared" si="2034"/>
        <v>0</v>
      </c>
      <c r="K747" s="37">
        <f t="shared" si="2034"/>
        <v>0</v>
      </c>
      <c r="L747" s="22">
        <f t="shared" si="2034"/>
        <v>6427</v>
      </c>
      <c r="M747" s="37">
        <f t="shared" si="2034"/>
        <v>0</v>
      </c>
      <c r="N747" s="37">
        <f>N748</f>
        <v>528</v>
      </c>
      <c r="O747" s="37">
        <f t="shared" ref="O747:O749" si="2035">O748</f>
        <v>-357</v>
      </c>
      <c r="P747" s="37">
        <f t="shared" ref="P747:P749" si="2036">P748</f>
        <v>0</v>
      </c>
      <c r="Q747" s="37">
        <f t="shared" ref="Q747:Q749" si="2037">Q748</f>
        <v>0</v>
      </c>
      <c r="R747" s="22">
        <f t="shared" ref="R747:R749" si="2038">R748</f>
        <v>6598</v>
      </c>
      <c r="S747" s="37">
        <f t="shared" ref="S747:S749" si="2039">S748</f>
        <v>0</v>
      </c>
      <c r="T747" s="37">
        <f>T748</f>
        <v>0</v>
      </c>
      <c r="U747" s="22">
        <f t="shared" ref="U747:AA749" si="2040">U748</f>
        <v>2047</v>
      </c>
      <c r="V747" s="37">
        <f t="shared" si="2040"/>
        <v>0</v>
      </c>
      <c r="W747" s="37">
        <f t="shared" si="2040"/>
        <v>0</v>
      </c>
      <c r="X747" s="22">
        <f t="shared" si="2040"/>
        <v>8645</v>
      </c>
      <c r="Y747" s="22">
        <f t="shared" si="2040"/>
        <v>0</v>
      </c>
      <c r="Z747" s="22">
        <f t="shared" si="2040"/>
        <v>15</v>
      </c>
      <c r="AA747" s="22">
        <f t="shared" si="2040"/>
        <v>0</v>
      </c>
      <c r="AB747" s="104">
        <f t="shared" si="1974"/>
        <v>0.17351069982648931</v>
      </c>
      <c r="AC747" s="104"/>
    </row>
    <row r="748" spans="1:29" s="9" customFormat="1" ht="19.5" customHeight="1">
      <c r="A748" s="55" t="s">
        <v>133</v>
      </c>
      <c r="B748" s="21" t="s">
        <v>56</v>
      </c>
      <c r="C748" s="21" t="s">
        <v>53</v>
      </c>
      <c r="D748" s="26" t="s">
        <v>260</v>
      </c>
      <c r="E748" s="21"/>
      <c r="F748" s="34">
        <f>F749</f>
        <v>6427</v>
      </c>
      <c r="G748" s="34">
        <f>G749</f>
        <v>0</v>
      </c>
      <c r="H748" s="37">
        <f>H749</f>
        <v>0</v>
      </c>
      <c r="I748" s="37">
        <f t="shared" si="2034"/>
        <v>0</v>
      </c>
      <c r="J748" s="37">
        <f t="shared" si="2034"/>
        <v>0</v>
      </c>
      <c r="K748" s="37">
        <f t="shared" si="2034"/>
        <v>0</v>
      </c>
      <c r="L748" s="22">
        <f t="shared" si="2034"/>
        <v>6427</v>
      </c>
      <c r="M748" s="37">
        <f t="shared" si="2034"/>
        <v>0</v>
      </c>
      <c r="N748" s="37">
        <f>N749</f>
        <v>528</v>
      </c>
      <c r="O748" s="37">
        <f t="shared" si="2035"/>
        <v>-357</v>
      </c>
      <c r="P748" s="37">
        <f t="shared" si="2036"/>
        <v>0</v>
      </c>
      <c r="Q748" s="37">
        <f t="shared" si="2037"/>
        <v>0</v>
      </c>
      <c r="R748" s="22">
        <f t="shared" si="2038"/>
        <v>6598</v>
      </c>
      <c r="S748" s="37">
        <f t="shared" si="2039"/>
        <v>0</v>
      </c>
      <c r="T748" s="37">
        <f>T749</f>
        <v>0</v>
      </c>
      <c r="U748" s="22">
        <f t="shared" si="2040"/>
        <v>2047</v>
      </c>
      <c r="V748" s="37">
        <f t="shared" si="2040"/>
        <v>0</v>
      </c>
      <c r="W748" s="37">
        <f t="shared" si="2040"/>
        <v>0</v>
      </c>
      <c r="X748" s="22">
        <f t="shared" si="2040"/>
        <v>8645</v>
      </c>
      <c r="Y748" s="22">
        <f t="shared" si="2040"/>
        <v>0</v>
      </c>
      <c r="Z748" s="22">
        <f t="shared" si="2040"/>
        <v>15</v>
      </c>
      <c r="AA748" s="22">
        <f t="shared" si="2040"/>
        <v>0</v>
      </c>
      <c r="AB748" s="104">
        <f t="shared" si="1974"/>
        <v>0.17351069982648931</v>
      </c>
      <c r="AC748" s="104"/>
    </row>
    <row r="749" spans="1:29" s="9" customFormat="1" ht="37.5" customHeight="1">
      <c r="A749" s="55" t="s">
        <v>83</v>
      </c>
      <c r="B749" s="21" t="s">
        <v>56</v>
      </c>
      <c r="C749" s="21" t="s">
        <v>53</v>
      </c>
      <c r="D749" s="26" t="s">
        <v>260</v>
      </c>
      <c r="E749" s="21" t="s">
        <v>84</v>
      </c>
      <c r="F749" s="22">
        <f t="shared" si="2033"/>
        <v>6427</v>
      </c>
      <c r="G749" s="22">
        <f t="shared" si="2033"/>
        <v>0</v>
      </c>
      <c r="H749" s="37">
        <f>H750</f>
        <v>0</v>
      </c>
      <c r="I749" s="37">
        <f t="shared" si="2034"/>
        <v>0</v>
      </c>
      <c r="J749" s="37">
        <f t="shared" si="2034"/>
        <v>0</v>
      </c>
      <c r="K749" s="37">
        <f t="shared" si="2034"/>
        <v>0</v>
      </c>
      <c r="L749" s="22">
        <f t="shared" si="2034"/>
        <v>6427</v>
      </c>
      <c r="M749" s="37">
        <f t="shared" si="2034"/>
        <v>0</v>
      </c>
      <c r="N749" s="37">
        <f>N750</f>
        <v>528</v>
      </c>
      <c r="O749" s="37">
        <f t="shared" si="2035"/>
        <v>-357</v>
      </c>
      <c r="P749" s="37">
        <f t="shared" si="2036"/>
        <v>0</v>
      </c>
      <c r="Q749" s="37">
        <f t="shared" si="2037"/>
        <v>0</v>
      </c>
      <c r="R749" s="22">
        <f t="shared" si="2038"/>
        <v>6598</v>
      </c>
      <c r="S749" s="37">
        <f t="shared" si="2039"/>
        <v>0</v>
      </c>
      <c r="T749" s="37">
        <f>T750</f>
        <v>0</v>
      </c>
      <c r="U749" s="22">
        <f t="shared" si="2040"/>
        <v>2047</v>
      </c>
      <c r="V749" s="37">
        <f t="shared" si="2040"/>
        <v>0</v>
      </c>
      <c r="W749" s="37">
        <f t="shared" si="2040"/>
        <v>0</v>
      </c>
      <c r="X749" s="22">
        <f t="shared" si="2040"/>
        <v>8645</v>
      </c>
      <c r="Y749" s="22">
        <f t="shared" si="2040"/>
        <v>0</v>
      </c>
      <c r="Z749" s="22">
        <f t="shared" si="2040"/>
        <v>15</v>
      </c>
      <c r="AA749" s="22">
        <f t="shared" si="2040"/>
        <v>0</v>
      </c>
      <c r="AB749" s="104">
        <f t="shared" si="1974"/>
        <v>0.17351069982648931</v>
      </c>
      <c r="AC749" s="104"/>
    </row>
    <row r="750" spans="1:29" s="9" customFormat="1" ht="16.5">
      <c r="A750" s="55" t="s">
        <v>175</v>
      </c>
      <c r="B750" s="21" t="s">
        <v>56</v>
      </c>
      <c r="C750" s="21" t="s">
        <v>53</v>
      </c>
      <c r="D750" s="26" t="s">
        <v>260</v>
      </c>
      <c r="E750" s="21" t="s">
        <v>174</v>
      </c>
      <c r="F750" s="22">
        <f>6070+357</f>
        <v>6427</v>
      </c>
      <c r="G750" s="22"/>
      <c r="H750" s="37"/>
      <c r="I750" s="37"/>
      <c r="J750" s="37"/>
      <c r="K750" s="37"/>
      <c r="L750" s="22">
        <f>F750+H750+I750+J750+K750</f>
        <v>6427</v>
      </c>
      <c r="M750" s="22">
        <f>G750+K750</f>
        <v>0</v>
      </c>
      <c r="N750" s="37">
        <f>390+138</f>
        <v>528</v>
      </c>
      <c r="O750" s="37">
        <v>-357</v>
      </c>
      <c r="P750" s="37"/>
      <c r="Q750" s="37"/>
      <c r="R750" s="22">
        <f>L750+N750+O750+P750+Q750</f>
        <v>6598</v>
      </c>
      <c r="S750" s="22">
        <f>M750+Q750</f>
        <v>0</v>
      </c>
      <c r="T750" s="37"/>
      <c r="U750" s="22">
        <v>2047</v>
      </c>
      <c r="V750" s="37"/>
      <c r="W750" s="37"/>
      <c r="X750" s="22">
        <f>R750+T750+U750+V750+W750</f>
        <v>8645</v>
      </c>
      <c r="Y750" s="22">
        <f>S750+W750</f>
        <v>0</v>
      </c>
      <c r="Z750" s="22">
        <v>15</v>
      </c>
      <c r="AA750" s="22"/>
      <c r="AB750" s="104">
        <f t="shared" si="1974"/>
        <v>0.17351069982648931</v>
      </c>
      <c r="AC750" s="104"/>
    </row>
    <row r="751" spans="1:29" s="9" customFormat="1" ht="33">
      <c r="A751" s="27" t="s">
        <v>150</v>
      </c>
      <c r="B751" s="62" t="s">
        <v>56</v>
      </c>
      <c r="C751" s="21" t="s">
        <v>53</v>
      </c>
      <c r="D751" s="52" t="s">
        <v>595</v>
      </c>
      <c r="E751" s="21"/>
      <c r="F751" s="22">
        <f t="shared" ref="F751:G753" si="2041">F752</f>
        <v>41066</v>
      </c>
      <c r="G751" s="22">
        <f t="shared" si="2041"/>
        <v>41066</v>
      </c>
      <c r="H751" s="37">
        <f>H752</f>
        <v>0</v>
      </c>
      <c r="I751" s="37">
        <f t="shared" ref="I751:M753" si="2042">I752</f>
        <v>0</v>
      </c>
      <c r="J751" s="37">
        <f t="shared" si="2042"/>
        <v>0</v>
      </c>
      <c r="K751" s="37">
        <f t="shared" si="2042"/>
        <v>0</v>
      </c>
      <c r="L751" s="22">
        <f t="shared" si="2042"/>
        <v>41066</v>
      </c>
      <c r="M751" s="22">
        <f t="shared" si="2042"/>
        <v>41066</v>
      </c>
      <c r="N751" s="37">
        <f>N752</f>
        <v>0</v>
      </c>
      <c r="O751" s="37">
        <f t="shared" ref="O751:O753" si="2043">O752</f>
        <v>0</v>
      </c>
      <c r="P751" s="37">
        <f t="shared" ref="P751:P753" si="2044">P752</f>
        <v>0</v>
      </c>
      <c r="Q751" s="37">
        <f t="shared" ref="Q751:Q753" si="2045">Q752</f>
        <v>0</v>
      </c>
      <c r="R751" s="22">
        <f t="shared" ref="R751:R753" si="2046">R752</f>
        <v>41066</v>
      </c>
      <c r="S751" s="22">
        <f t="shared" ref="S751:S753" si="2047">S752</f>
        <v>41066</v>
      </c>
      <c r="T751" s="37">
        <f>T752</f>
        <v>0</v>
      </c>
      <c r="U751" s="37">
        <f t="shared" ref="U751:AA753" si="2048">U752</f>
        <v>0</v>
      </c>
      <c r="V751" s="37">
        <f t="shared" si="2048"/>
        <v>0</v>
      </c>
      <c r="W751" s="37">
        <f t="shared" si="2048"/>
        <v>0</v>
      </c>
      <c r="X751" s="22">
        <f t="shared" si="2048"/>
        <v>41066</v>
      </c>
      <c r="Y751" s="22">
        <f t="shared" si="2048"/>
        <v>41066</v>
      </c>
      <c r="Z751" s="22">
        <f t="shared" si="2048"/>
        <v>5717</v>
      </c>
      <c r="AA751" s="22">
        <f t="shared" si="2048"/>
        <v>5717</v>
      </c>
      <c r="AB751" s="104">
        <f t="shared" si="1974"/>
        <v>13.921492232016753</v>
      </c>
      <c r="AC751" s="104">
        <f t="shared" si="1975"/>
        <v>13.921492232016753</v>
      </c>
    </row>
    <row r="752" spans="1:29" s="9" customFormat="1" ht="49.5">
      <c r="A752" s="71" t="s">
        <v>420</v>
      </c>
      <c r="B752" s="62" t="s">
        <v>56</v>
      </c>
      <c r="C752" s="21" t="s">
        <v>53</v>
      </c>
      <c r="D752" s="52" t="s">
        <v>596</v>
      </c>
      <c r="E752" s="21"/>
      <c r="F752" s="22">
        <f t="shared" si="2041"/>
        <v>41066</v>
      </c>
      <c r="G752" s="22">
        <f t="shared" si="2041"/>
        <v>41066</v>
      </c>
      <c r="H752" s="37">
        <f>H753</f>
        <v>0</v>
      </c>
      <c r="I752" s="37">
        <f t="shared" si="2042"/>
        <v>0</v>
      </c>
      <c r="J752" s="37">
        <f t="shared" si="2042"/>
        <v>0</v>
      </c>
      <c r="K752" s="37">
        <f t="shared" si="2042"/>
        <v>0</v>
      </c>
      <c r="L752" s="22">
        <f t="shared" si="2042"/>
        <v>41066</v>
      </c>
      <c r="M752" s="22">
        <f t="shared" si="2042"/>
        <v>41066</v>
      </c>
      <c r="N752" s="37">
        <f>N753</f>
        <v>0</v>
      </c>
      <c r="O752" s="37">
        <f t="shared" si="2043"/>
        <v>0</v>
      </c>
      <c r="P752" s="37">
        <f t="shared" si="2044"/>
        <v>0</v>
      </c>
      <c r="Q752" s="37">
        <f t="shared" si="2045"/>
        <v>0</v>
      </c>
      <c r="R752" s="22">
        <f t="shared" si="2046"/>
        <v>41066</v>
      </c>
      <c r="S752" s="22">
        <f t="shared" si="2047"/>
        <v>41066</v>
      </c>
      <c r="T752" s="37">
        <f>T753</f>
        <v>0</v>
      </c>
      <c r="U752" s="37">
        <f t="shared" si="2048"/>
        <v>0</v>
      </c>
      <c r="V752" s="37">
        <f t="shared" si="2048"/>
        <v>0</v>
      </c>
      <c r="W752" s="37">
        <f t="shared" si="2048"/>
        <v>0</v>
      </c>
      <c r="X752" s="22">
        <f t="shared" si="2048"/>
        <v>41066</v>
      </c>
      <c r="Y752" s="22">
        <f t="shared" si="2048"/>
        <v>41066</v>
      </c>
      <c r="Z752" s="22">
        <f t="shared" si="2048"/>
        <v>5717</v>
      </c>
      <c r="AA752" s="22">
        <f t="shared" si="2048"/>
        <v>5717</v>
      </c>
      <c r="AB752" s="104">
        <f t="shared" si="1974"/>
        <v>13.921492232016753</v>
      </c>
      <c r="AC752" s="104">
        <f t="shared" si="1975"/>
        <v>13.921492232016753</v>
      </c>
    </row>
    <row r="753" spans="1:29" s="9" customFormat="1" ht="39" customHeight="1">
      <c r="A753" s="27" t="s">
        <v>83</v>
      </c>
      <c r="B753" s="62" t="s">
        <v>56</v>
      </c>
      <c r="C753" s="21" t="s">
        <v>53</v>
      </c>
      <c r="D753" s="52" t="s">
        <v>596</v>
      </c>
      <c r="E753" s="21" t="s">
        <v>84</v>
      </c>
      <c r="F753" s="22">
        <f t="shared" si="2041"/>
        <v>41066</v>
      </c>
      <c r="G753" s="22">
        <f t="shared" si="2041"/>
        <v>41066</v>
      </c>
      <c r="H753" s="37">
        <f>H754</f>
        <v>0</v>
      </c>
      <c r="I753" s="37">
        <f t="shared" si="2042"/>
        <v>0</v>
      </c>
      <c r="J753" s="37">
        <f t="shared" si="2042"/>
        <v>0</v>
      </c>
      <c r="K753" s="37">
        <f t="shared" si="2042"/>
        <v>0</v>
      </c>
      <c r="L753" s="22">
        <f t="shared" si="2042"/>
        <v>41066</v>
      </c>
      <c r="M753" s="22">
        <f t="shared" si="2042"/>
        <v>41066</v>
      </c>
      <c r="N753" s="37">
        <f>N754</f>
        <v>0</v>
      </c>
      <c r="O753" s="37">
        <f t="shared" si="2043"/>
        <v>0</v>
      </c>
      <c r="P753" s="37">
        <f t="shared" si="2044"/>
        <v>0</v>
      </c>
      <c r="Q753" s="37">
        <f t="shared" si="2045"/>
        <v>0</v>
      </c>
      <c r="R753" s="22">
        <f t="shared" si="2046"/>
        <v>41066</v>
      </c>
      <c r="S753" s="22">
        <f t="shared" si="2047"/>
        <v>41066</v>
      </c>
      <c r="T753" s="37">
        <f>T754</f>
        <v>0</v>
      </c>
      <c r="U753" s="37">
        <f t="shared" si="2048"/>
        <v>0</v>
      </c>
      <c r="V753" s="37">
        <f t="shared" si="2048"/>
        <v>0</v>
      </c>
      <c r="W753" s="37">
        <f t="shared" si="2048"/>
        <v>0</v>
      </c>
      <c r="X753" s="22">
        <f t="shared" si="2048"/>
        <v>41066</v>
      </c>
      <c r="Y753" s="22">
        <f t="shared" si="2048"/>
        <v>41066</v>
      </c>
      <c r="Z753" s="22">
        <f t="shared" si="2048"/>
        <v>5717</v>
      </c>
      <c r="AA753" s="22">
        <f t="shared" si="2048"/>
        <v>5717</v>
      </c>
      <c r="AB753" s="104">
        <f t="shared" si="1974"/>
        <v>13.921492232016753</v>
      </c>
      <c r="AC753" s="104">
        <f t="shared" si="1975"/>
        <v>13.921492232016753</v>
      </c>
    </row>
    <row r="754" spans="1:29" s="9" customFormat="1" ht="16.5">
      <c r="A754" s="71" t="s">
        <v>175</v>
      </c>
      <c r="B754" s="62" t="s">
        <v>56</v>
      </c>
      <c r="C754" s="21" t="s">
        <v>53</v>
      </c>
      <c r="D754" s="52" t="s">
        <v>596</v>
      </c>
      <c r="E754" s="21" t="s">
        <v>174</v>
      </c>
      <c r="F754" s="22">
        <v>41066</v>
      </c>
      <c r="G754" s="22">
        <v>41066</v>
      </c>
      <c r="H754" s="37"/>
      <c r="I754" s="37"/>
      <c r="J754" s="37"/>
      <c r="K754" s="37"/>
      <c r="L754" s="22">
        <f>F754+H754+I754+J754+K754</f>
        <v>41066</v>
      </c>
      <c r="M754" s="22">
        <f>G754+K754</f>
        <v>41066</v>
      </c>
      <c r="N754" s="37"/>
      <c r="O754" s="37"/>
      <c r="P754" s="37"/>
      <c r="Q754" s="37"/>
      <c r="R754" s="22">
        <f>L754+N754+O754+P754+Q754</f>
        <v>41066</v>
      </c>
      <c r="S754" s="22">
        <f>M754+Q754</f>
        <v>41066</v>
      </c>
      <c r="T754" s="37"/>
      <c r="U754" s="37"/>
      <c r="V754" s="37"/>
      <c r="W754" s="37"/>
      <c r="X754" s="22">
        <f>R754+T754+U754+V754+W754</f>
        <v>41066</v>
      </c>
      <c r="Y754" s="22">
        <f>S754+W754</f>
        <v>41066</v>
      </c>
      <c r="Z754" s="22">
        <v>5717</v>
      </c>
      <c r="AA754" s="22">
        <v>5717</v>
      </c>
      <c r="AB754" s="104">
        <f t="shared" si="1974"/>
        <v>13.921492232016753</v>
      </c>
      <c r="AC754" s="104">
        <f t="shared" si="1975"/>
        <v>13.921492232016753</v>
      </c>
    </row>
    <row r="755" spans="1:29" s="9" customFormat="1" ht="66">
      <c r="A755" s="71" t="s">
        <v>701</v>
      </c>
      <c r="B755" s="62" t="s">
        <v>56</v>
      </c>
      <c r="C755" s="21" t="s">
        <v>53</v>
      </c>
      <c r="D755" s="52" t="s">
        <v>700</v>
      </c>
      <c r="E755" s="21"/>
      <c r="F755" s="22"/>
      <c r="G755" s="22"/>
      <c r="H755" s="37"/>
      <c r="I755" s="37"/>
      <c r="J755" s="37"/>
      <c r="K755" s="37"/>
      <c r="L755" s="22"/>
      <c r="M755" s="22"/>
      <c r="N755" s="22">
        <f>N756</f>
        <v>117</v>
      </c>
      <c r="O755" s="22">
        <f t="shared" ref="O755:AA756" si="2049">O756</f>
        <v>0</v>
      </c>
      <c r="P755" s="22">
        <f t="shared" si="2049"/>
        <v>0</v>
      </c>
      <c r="Q755" s="22">
        <f t="shared" si="2049"/>
        <v>2209</v>
      </c>
      <c r="R755" s="22">
        <f t="shared" si="2049"/>
        <v>2326</v>
      </c>
      <c r="S755" s="22">
        <f t="shared" si="2049"/>
        <v>2209</v>
      </c>
      <c r="T755" s="22">
        <f>T756</f>
        <v>0</v>
      </c>
      <c r="U755" s="22">
        <f t="shared" si="2049"/>
        <v>0</v>
      </c>
      <c r="V755" s="22">
        <f t="shared" si="2049"/>
        <v>0</v>
      </c>
      <c r="W755" s="22">
        <f t="shared" si="2049"/>
        <v>0</v>
      </c>
      <c r="X755" s="22">
        <f t="shared" si="2049"/>
        <v>2326</v>
      </c>
      <c r="Y755" s="22">
        <f t="shared" si="2049"/>
        <v>2209</v>
      </c>
      <c r="Z755" s="22">
        <f t="shared" si="2049"/>
        <v>0</v>
      </c>
      <c r="AA755" s="22">
        <f t="shared" si="2049"/>
        <v>0</v>
      </c>
      <c r="AB755" s="104">
        <f t="shared" si="1974"/>
        <v>0</v>
      </c>
      <c r="AC755" s="104">
        <f t="shared" si="1975"/>
        <v>0</v>
      </c>
    </row>
    <row r="756" spans="1:29" s="9" customFormat="1" ht="36.75" customHeight="1">
      <c r="A756" s="71" t="s">
        <v>83</v>
      </c>
      <c r="B756" s="62" t="s">
        <v>56</v>
      </c>
      <c r="C756" s="21" t="s">
        <v>53</v>
      </c>
      <c r="D756" s="52" t="s">
        <v>700</v>
      </c>
      <c r="E756" s="21" t="s">
        <v>84</v>
      </c>
      <c r="F756" s="22"/>
      <c r="G756" s="22"/>
      <c r="H756" s="37"/>
      <c r="I756" s="37"/>
      <c r="J756" s="37"/>
      <c r="K756" s="37"/>
      <c r="L756" s="22"/>
      <c r="M756" s="22"/>
      <c r="N756" s="22">
        <f>N757</f>
        <v>117</v>
      </c>
      <c r="O756" s="22">
        <f t="shared" si="2049"/>
        <v>0</v>
      </c>
      <c r="P756" s="22">
        <f t="shared" si="2049"/>
        <v>0</v>
      </c>
      <c r="Q756" s="22">
        <f t="shared" si="2049"/>
        <v>2209</v>
      </c>
      <c r="R756" s="22">
        <f t="shared" si="2049"/>
        <v>2326</v>
      </c>
      <c r="S756" s="22">
        <f t="shared" si="2049"/>
        <v>2209</v>
      </c>
      <c r="T756" s="22">
        <f>T757</f>
        <v>0</v>
      </c>
      <c r="U756" s="22">
        <f t="shared" si="2049"/>
        <v>0</v>
      </c>
      <c r="V756" s="22">
        <f t="shared" si="2049"/>
        <v>0</v>
      </c>
      <c r="W756" s="22">
        <f t="shared" si="2049"/>
        <v>0</v>
      </c>
      <c r="X756" s="22">
        <f t="shared" si="2049"/>
        <v>2326</v>
      </c>
      <c r="Y756" s="22">
        <f t="shared" si="2049"/>
        <v>2209</v>
      </c>
      <c r="Z756" s="22">
        <f t="shared" si="2049"/>
        <v>0</v>
      </c>
      <c r="AA756" s="22">
        <f t="shared" si="2049"/>
        <v>0</v>
      </c>
      <c r="AB756" s="104">
        <f t="shared" si="1974"/>
        <v>0</v>
      </c>
      <c r="AC756" s="104">
        <f t="shared" si="1975"/>
        <v>0</v>
      </c>
    </row>
    <row r="757" spans="1:29" s="9" customFormat="1" ht="16.5">
      <c r="A757" s="71" t="s">
        <v>175</v>
      </c>
      <c r="B757" s="62" t="s">
        <v>56</v>
      </c>
      <c r="C757" s="21" t="s">
        <v>53</v>
      </c>
      <c r="D757" s="52" t="s">
        <v>700</v>
      </c>
      <c r="E757" s="21" t="s">
        <v>174</v>
      </c>
      <c r="F757" s="22"/>
      <c r="G757" s="22"/>
      <c r="H757" s="37"/>
      <c r="I757" s="37"/>
      <c r="J757" s="37"/>
      <c r="K757" s="37"/>
      <c r="L757" s="22"/>
      <c r="M757" s="22"/>
      <c r="N757" s="22">
        <v>117</v>
      </c>
      <c r="O757" s="22"/>
      <c r="P757" s="22"/>
      <c r="Q757" s="22">
        <v>2209</v>
      </c>
      <c r="R757" s="22">
        <f>L757+N757+O757+P757+Q757</f>
        <v>2326</v>
      </c>
      <c r="S757" s="22">
        <f>M757+Q757</f>
        <v>2209</v>
      </c>
      <c r="T757" s="22"/>
      <c r="U757" s="22"/>
      <c r="V757" s="22"/>
      <c r="W757" s="22"/>
      <c r="X757" s="22">
        <f>R757+T757+U757+V757+W757</f>
        <v>2326</v>
      </c>
      <c r="Y757" s="22">
        <f>S757+W757</f>
        <v>2209</v>
      </c>
      <c r="Z757" s="22"/>
      <c r="AA757" s="22"/>
      <c r="AB757" s="104">
        <f t="shared" si="1974"/>
        <v>0</v>
      </c>
      <c r="AC757" s="104">
        <f t="shared" si="1975"/>
        <v>0</v>
      </c>
    </row>
    <row r="758" spans="1:29" s="9" customFormat="1" ht="66">
      <c r="A758" s="71" t="s">
        <v>701</v>
      </c>
      <c r="B758" s="62" t="s">
        <v>56</v>
      </c>
      <c r="C758" s="21" t="s">
        <v>53</v>
      </c>
      <c r="D758" s="52" t="s">
        <v>702</v>
      </c>
      <c r="E758" s="21"/>
      <c r="F758" s="22"/>
      <c r="G758" s="22"/>
      <c r="H758" s="37"/>
      <c r="I758" s="37"/>
      <c r="J758" s="37"/>
      <c r="K758" s="37"/>
      <c r="L758" s="22"/>
      <c r="M758" s="22"/>
      <c r="N758" s="22">
        <f>N759</f>
        <v>240</v>
      </c>
      <c r="O758" s="22">
        <f t="shared" ref="O758:O759" si="2050">O759</f>
        <v>0</v>
      </c>
      <c r="P758" s="22">
        <f t="shared" ref="P758:P759" si="2051">P759</f>
        <v>0</v>
      </c>
      <c r="Q758" s="22">
        <f t="shared" ref="Q758:Q759" si="2052">Q759</f>
        <v>4560</v>
      </c>
      <c r="R758" s="22">
        <f t="shared" ref="R758:R759" si="2053">R759</f>
        <v>4800</v>
      </c>
      <c r="S758" s="22">
        <f t="shared" ref="S758:S759" si="2054">S759</f>
        <v>4560</v>
      </c>
      <c r="T758" s="22">
        <f>T759</f>
        <v>0</v>
      </c>
      <c r="U758" s="22">
        <f t="shared" ref="U758:AA759" si="2055">U759</f>
        <v>0</v>
      </c>
      <c r="V758" s="22">
        <f t="shared" si="2055"/>
        <v>0</v>
      </c>
      <c r="W758" s="22">
        <f t="shared" si="2055"/>
        <v>0</v>
      </c>
      <c r="X758" s="22">
        <f t="shared" si="2055"/>
        <v>4800</v>
      </c>
      <c r="Y758" s="22">
        <f t="shared" si="2055"/>
        <v>4560</v>
      </c>
      <c r="Z758" s="22">
        <f t="shared" si="2055"/>
        <v>0</v>
      </c>
      <c r="AA758" s="22">
        <f t="shared" si="2055"/>
        <v>0</v>
      </c>
      <c r="AB758" s="104">
        <f t="shared" si="1974"/>
        <v>0</v>
      </c>
      <c r="AC758" s="104">
        <f t="shared" si="1975"/>
        <v>0</v>
      </c>
    </row>
    <row r="759" spans="1:29" s="9" customFormat="1" ht="38.25" customHeight="1">
      <c r="A759" s="71" t="s">
        <v>83</v>
      </c>
      <c r="B759" s="62" t="s">
        <v>56</v>
      </c>
      <c r="C759" s="21" t="s">
        <v>53</v>
      </c>
      <c r="D759" s="52" t="s">
        <v>702</v>
      </c>
      <c r="E759" s="21" t="s">
        <v>84</v>
      </c>
      <c r="F759" s="22"/>
      <c r="G759" s="22"/>
      <c r="H759" s="37"/>
      <c r="I759" s="37"/>
      <c r="J759" s="37"/>
      <c r="K759" s="37"/>
      <c r="L759" s="22"/>
      <c r="M759" s="22"/>
      <c r="N759" s="22">
        <f>N760</f>
        <v>240</v>
      </c>
      <c r="O759" s="22">
        <f t="shared" si="2050"/>
        <v>0</v>
      </c>
      <c r="P759" s="22">
        <f t="shared" si="2051"/>
        <v>0</v>
      </c>
      <c r="Q759" s="22">
        <f t="shared" si="2052"/>
        <v>4560</v>
      </c>
      <c r="R759" s="22">
        <f t="shared" si="2053"/>
        <v>4800</v>
      </c>
      <c r="S759" s="22">
        <f t="shared" si="2054"/>
        <v>4560</v>
      </c>
      <c r="T759" s="22">
        <f>T760</f>
        <v>0</v>
      </c>
      <c r="U759" s="22">
        <f t="shared" si="2055"/>
        <v>0</v>
      </c>
      <c r="V759" s="22">
        <f t="shared" si="2055"/>
        <v>0</v>
      </c>
      <c r="W759" s="22">
        <f t="shared" si="2055"/>
        <v>0</v>
      </c>
      <c r="X759" s="22">
        <f t="shared" si="2055"/>
        <v>4800</v>
      </c>
      <c r="Y759" s="22">
        <f t="shared" si="2055"/>
        <v>4560</v>
      </c>
      <c r="Z759" s="22">
        <f t="shared" si="2055"/>
        <v>0</v>
      </c>
      <c r="AA759" s="22">
        <f t="shared" si="2055"/>
        <v>0</v>
      </c>
      <c r="AB759" s="104">
        <f t="shared" si="1974"/>
        <v>0</v>
      </c>
      <c r="AC759" s="104">
        <f t="shared" si="1975"/>
        <v>0</v>
      </c>
    </row>
    <row r="760" spans="1:29" s="9" customFormat="1" ht="16.5">
      <c r="A760" s="71" t="s">
        <v>175</v>
      </c>
      <c r="B760" s="62" t="s">
        <v>56</v>
      </c>
      <c r="C760" s="21" t="s">
        <v>53</v>
      </c>
      <c r="D760" s="52" t="s">
        <v>702</v>
      </c>
      <c r="E760" s="21" t="s">
        <v>174</v>
      </c>
      <c r="F760" s="22"/>
      <c r="G760" s="22"/>
      <c r="H760" s="37"/>
      <c r="I760" s="37"/>
      <c r="J760" s="37"/>
      <c r="K760" s="37"/>
      <c r="L760" s="22"/>
      <c r="M760" s="22"/>
      <c r="N760" s="22">
        <v>240</v>
      </c>
      <c r="O760" s="22"/>
      <c r="P760" s="22"/>
      <c r="Q760" s="22">
        <v>4560</v>
      </c>
      <c r="R760" s="22">
        <f>L760+N760+O760+P760+Q760</f>
        <v>4800</v>
      </c>
      <c r="S760" s="22">
        <f>M760+Q760</f>
        <v>4560</v>
      </c>
      <c r="T760" s="22"/>
      <c r="U760" s="22"/>
      <c r="V760" s="22"/>
      <c r="W760" s="22"/>
      <c r="X760" s="22">
        <f>R760+T760+U760+V760+W760</f>
        <v>4800</v>
      </c>
      <c r="Y760" s="22">
        <f>S760+W760</f>
        <v>4560</v>
      </c>
      <c r="Z760" s="22"/>
      <c r="AA760" s="22"/>
      <c r="AB760" s="104">
        <f t="shared" si="1974"/>
        <v>0</v>
      </c>
      <c r="AC760" s="104">
        <f t="shared" si="1975"/>
        <v>0</v>
      </c>
    </row>
    <row r="761" spans="1:29" s="9" customFormat="1" ht="50.25">
      <c r="A761" s="27" t="s">
        <v>459</v>
      </c>
      <c r="B761" s="21" t="s">
        <v>56</v>
      </c>
      <c r="C761" s="21" t="s">
        <v>53</v>
      </c>
      <c r="D761" s="26" t="s">
        <v>300</v>
      </c>
      <c r="E761" s="21"/>
      <c r="F761" s="22">
        <f>F762+F766+F770+F777+F781+F784</f>
        <v>321017</v>
      </c>
      <c r="G761" s="22">
        <f>G762+G766+G770+G777+G781+G784</f>
        <v>123199</v>
      </c>
      <c r="H761" s="37">
        <f>H762+H766+H777</f>
        <v>0</v>
      </c>
      <c r="I761" s="37">
        <f t="shared" ref="I761:M761" si="2056">I762+I766+I777</f>
        <v>0</v>
      </c>
      <c r="J761" s="37">
        <f t="shared" si="2056"/>
        <v>0</v>
      </c>
      <c r="K761" s="37">
        <f t="shared" si="2056"/>
        <v>0</v>
      </c>
      <c r="L761" s="22">
        <f t="shared" si="2056"/>
        <v>321017</v>
      </c>
      <c r="M761" s="22">
        <f t="shared" si="2056"/>
        <v>123199</v>
      </c>
      <c r="N761" s="22">
        <f>N762+N766+N777+N770</f>
        <v>0</v>
      </c>
      <c r="O761" s="22">
        <f t="shared" ref="O761:S761" si="2057">O762+O766+O777+O770</f>
        <v>0</v>
      </c>
      <c r="P761" s="22">
        <f t="shared" si="2057"/>
        <v>0</v>
      </c>
      <c r="Q761" s="22">
        <f t="shared" si="2057"/>
        <v>15022</v>
      </c>
      <c r="R761" s="22">
        <f t="shared" si="2057"/>
        <v>336039</v>
      </c>
      <c r="S761" s="22">
        <f t="shared" si="2057"/>
        <v>138221</v>
      </c>
      <c r="T761" s="22">
        <f>T762+T766+T777+T770</f>
        <v>0</v>
      </c>
      <c r="U761" s="22">
        <f t="shared" ref="U761:Y761" si="2058">U762+U766+U777+U770</f>
        <v>0</v>
      </c>
      <c r="V761" s="22">
        <f t="shared" si="2058"/>
        <v>0</v>
      </c>
      <c r="W761" s="22">
        <f t="shared" si="2058"/>
        <v>0</v>
      </c>
      <c r="X761" s="22">
        <f t="shared" si="2058"/>
        <v>336039</v>
      </c>
      <c r="Y761" s="22">
        <f t="shared" si="2058"/>
        <v>138221</v>
      </c>
      <c r="Z761" s="22">
        <f t="shared" ref="Z761:AA761" si="2059">Z762+Z766+Z777+Z770</f>
        <v>77395</v>
      </c>
      <c r="AA761" s="22">
        <f t="shared" si="2059"/>
        <v>24642</v>
      </c>
      <c r="AB761" s="104">
        <f t="shared" si="1974"/>
        <v>23.031552885230582</v>
      </c>
      <c r="AC761" s="104">
        <f t="shared" si="1975"/>
        <v>17.827971147654843</v>
      </c>
    </row>
    <row r="762" spans="1:29" s="9" customFormat="1" ht="33">
      <c r="A762" s="48" t="s">
        <v>212</v>
      </c>
      <c r="B762" s="21" t="s">
        <v>56</v>
      </c>
      <c r="C762" s="21" t="s">
        <v>53</v>
      </c>
      <c r="D762" s="26" t="s">
        <v>301</v>
      </c>
      <c r="E762" s="21"/>
      <c r="F762" s="22">
        <f t="shared" ref="F762:G764" si="2060">F763</f>
        <v>196384</v>
      </c>
      <c r="G762" s="22">
        <f t="shared" si="2060"/>
        <v>0</v>
      </c>
      <c r="H762" s="37">
        <f>H763</f>
        <v>0</v>
      </c>
      <c r="I762" s="37">
        <f t="shared" ref="I762:X764" si="2061">I763</f>
        <v>0</v>
      </c>
      <c r="J762" s="37">
        <f t="shared" si="2061"/>
        <v>0</v>
      </c>
      <c r="K762" s="37">
        <f t="shared" si="2061"/>
        <v>0</v>
      </c>
      <c r="L762" s="22">
        <f t="shared" si="2061"/>
        <v>196384</v>
      </c>
      <c r="M762" s="37">
        <f t="shared" si="2061"/>
        <v>0</v>
      </c>
      <c r="N762" s="37">
        <f>N763</f>
        <v>0</v>
      </c>
      <c r="O762" s="37">
        <f t="shared" si="2061"/>
        <v>0</v>
      </c>
      <c r="P762" s="37">
        <f t="shared" si="2061"/>
        <v>0</v>
      </c>
      <c r="Q762" s="37">
        <f t="shared" si="2061"/>
        <v>0</v>
      </c>
      <c r="R762" s="22">
        <f t="shared" si="2061"/>
        <v>196384</v>
      </c>
      <c r="S762" s="37">
        <f t="shared" si="2061"/>
        <v>0</v>
      </c>
      <c r="T762" s="37">
        <f>T763</f>
        <v>0</v>
      </c>
      <c r="U762" s="37">
        <f t="shared" si="2061"/>
        <v>0</v>
      </c>
      <c r="V762" s="37">
        <f t="shared" si="2061"/>
        <v>0</v>
      </c>
      <c r="W762" s="37">
        <f t="shared" si="2061"/>
        <v>0</v>
      </c>
      <c r="X762" s="22">
        <f t="shared" si="2061"/>
        <v>196384</v>
      </c>
      <c r="Y762" s="37">
        <f t="shared" ref="U762:AA764" si="2062">Y763</f>
        <v>0</v>
      </c>
      <c r="Z762" s="22">
        <f t="shared" si="2062"/>
        <v>52326</v>
      </c>
      <c r="AA762" s="22">
        <f t="shared" si="2062"/>
        <v>0</v>
      </c>
      <c r="AB762" s="104">
        <f t="shared" si="1974"/>
        <v>26.644736842105267</v>
      </c>
      <c r="AC762" s="104"/>
    </row>
    <row r="763" spans="1:29" s="9" customFormat="1" ht="16.5">
      <c r="A763" s="55" t="s">
        <v>87</v>
      </c>
      <c r="B763" s="62" t="s">
        <v>56</v>
      </c>
      <c r="C763" s="21" t="s">
        <v>53</v>
      </c>
      <c r="D763" s="62" t="s">
        <v>308</v>
      </c>
      <c r="E763" s="62"/>
      <c r="F763" s="22">
        <f t="shared" si="2060"/>
        <v>196384</v>
      </c>
      <c r="G763" s="22">
        <f t="shared" si="2060"/>
        <v>0</v>
      </c>
      <c r="H763" s="37">
        <f>H764</f>
        <v>0</v>
      </c>
      <c r="I763" s="37">
        <f t="shared" si="2061"/>
        <v>0</v>
      </c>
      <c r="J763" s="37">
        <f t="shared" si="2061"/>
        <v>0</v>
      </c>
      <c r="K763" s="37">
        <f t="shared" si="2061"/>
        <v>0</v>
      </c>
      <c r="L763" s="22">
        <f t="shared" si="2061"/>
        <v>196384</v>
      </c>
      <c r="M763" s="37">
        <f t="shared" si="2061"/>
        <v>0</v>
      </c>
      <c r="N763" s="37">
        <f>N764</f>
        <v>0</v>
      </c>
      <c r="O763" s="37">
        <f t="shared" si="2061"/>
        <v>0</v>
      </c>
      <c r="P763" s="37">
        <f t="shared" si="2061"/>
        <v>0</v>
      </c>
      <c r="Q763" s="37">
        <f t="shared" si="2061"/>
        <v>0</v>
      </c>
      <c r="R763" s="22">
        <f t="shared" si="2061"/>
        <v>196384</v>
      </c>
      <c r="S763" s="37">
        <f t="shared" si="2061"/>
        <v>0</v>
      </c>
      <c r="T763" s="37">
        <f>T764</f>
        <v>0</v>
      </c>
      <c r="U763" s="37">
        <f t="shared" si="2062"/>
        <v>0</v>
      </c>
      <c r="V763" s="37">
        <f t="shared" si="2062"/>
        <v>0</v>
      </c>
      <c r="W763" s="37">
        <f t="shared" si="2062"/>
        <v>0</v>
      </c>
      <c r="X763" s="22">
        <f t="shared" si="2062"/>
        <v>196384</v>
      </c>
      <c r="Y763" s="37">
        <f t="shared" si="2062"/>
        <v>0</v>
      </c>
      <c r="Z763" s="22">
        <f t="shared" si="2062"/>
        <v>52326</v>
      </c>
      <c r="AA763" s="22">
        <f t="shared" si="2062"/>
        <v>0</v>
      </c>
      <c r="AB763" s="104">
        <f t="shared" si="1974"/>
        <v>26.644736842105267</v>
      </c>
      <c r="AC763" s="104"/>
    </row>
    <row r="764" spans="1:29" s="9" customFormat="1" ht="35.25" customHeight="1">
      <c r="A764" s="55" t="s">
        <v>83</v>
      </c>
      <c r="B764" s="62" t="s">
        <v>56</v>
      </c>
      <c r="C764" s="21" t="s">
        <v>53</v>
      </c>
      <c r="D764" s="62" t="s">
        <v>308</v>
      </c>
      <c r="E764" s="62">
        <v>600</v>
      </c>
      <c r="F764" s="22">
        <f t="shared" si="2060"/>
        <v>196384</v>
      </c>
      <c r="G764" s="22">
        <f t="shared" si="2060"/>
        <v>0</v>
      </c>
      <c r="H764" s="37">
        <f>H765</f>
        <v>0</v>
      </c>
      <c r="I764" s="37">
        <f t="shared" si="2061"/>
        <v>0</v>
      </c>
      <c r="J764" s="37">
        <f t="shared" si="2061"/>
        <v>0</v>
      </c>
      <c r="K764" s="37">
        <f t="shared" si="2061"/>
        <v>0</v>
      </c>
      <c r="L764" s="22">
        <f t="shared" si="2061"/>
        <v>196384</v>
      </c>
      <c r="M764" s="37">
        <f t="shared" si="2061"/>
        <v>0</v>
      </c>
      <c r="N764" s="37">
        <f>N765</f>
        <v>0</v>
      </c>
      <c r="O764" s="37">
        <f t="shared" si="2061"/>
        <v>0</v>
      </c>
      <c r="P764" s="37">
        <f t="shared" si="2061"/>
        <v>0</v>
      </c>
      <c r="Q764" s="37">
        <f t="shared" si="2061"/>
        <v>0</v>
      </c>
      <c r="R764" s="22">
        <f t="shared" si="2061"/>
        <v>196384</v>
      </c>
      <c r="S764" s="37">
        <f t="shared" si="2061"/>
        <v>0</v>
      </c>
      <c r="T764" s="37">
        <f>T765</f>
        <v>0</v>
      </c>
      <c r="U764" s="37">
        <f t="shared" si="2062"/>
        <v>0</v>
      </c>
      <c r="V764" s="37">
        <f t="shared" si="2062"/>
        <v>0</v>
      </c>
      <c r="W764" s="37">
        <f t="shared" si="2062"/>
        <v>0</v>
      </c>
      <c r="X764" s="22">
        <f t="shared" si="2062"/>
        <v>196384</v>
      </c>
      <c r="Y764" s="37">
        <f t="shared" si="2062"/>
        <v>0</v>
      </c>
      <c r="Z764" s="22">
        <f t="shared" si="2062"/>
        <v>52326</v>
      </c>
      <c r="AA764" s="22">
        <f t="shared" si="2062"/>
        <v>0</v>
      </c>
      <c r="AB764" s="104">
        <f t="shared" si="1974"/>
        <v>26.644736842105267</v>
      </c>
      <c r="AC764" s="104"/>
    </row>
    <row r="765" spans="1:29" s="9" customFormat="1" ht="16.5">
      <c r="A765" s="55" t="s">
        <v>175</v>
      </c>
      <c r="B765" s="62" t="s">
        <v>56</v>
      </c>
      <c r="C765" s="21" t="s">
        <v>53</v>
      </c>
      <c r="D765" s="62" t="s">
        <v>308</v>
      </c>
      <c r="E765" s="62" t="s">
        <v>174</v>
      </c>
      <c r="F765" s="22">
        <f>177515+18869</f>
        <v>196384</v>
      </c>
      <c r="G765" s="22"/>
      <c r="H765" s="37"/>
      <c r="I765" s="37"/>
      <c r="J765" s="37"/>
      <c r="K765" s="37"/>
      <c r="L765" s="22">
        <f>F765+H765+I765+J765+K765</f>
        <v>196384</v>
      </c>
      <c r="M765" s="22">
        <f>G765+K765</f>
        <v>0</v>
      </c>
      <c r="N765" s="37"/>
      <c r="O765" s="37"/>
      <c r="P765" s="37"/>
      <c r="Q765" s="37"/>
      <c r="R765" s="22">
        <f>L765+N765+O765+P765+Q765</f>
        <v>196384</v>
      </c>
      <c r="S765" s="22">
        <f>M765+Q765</f>
        <v>0</v>
      </c>
      <c r="T765" s="37"/>
      <c r="U765" s="37"/>
      <c r="V765" s="37"/>
      <c r="W765" s="37"/>
      <c r="X765" s="22">
        <f>R765+T765+U765+V765+W765</f>
        <v>196384</v>
      </c>
      <c r="Y765" s="22">
        <f>S765+W765</f>
        <v>0</v>
      </c>
      <c r="Z765" s="22">
        <f>52327-1</f>
        <v>52326</v>
      </c>
      <c r="AA765" s="22"/>
      <c r="AB765" s="104">
        <f t="shared" si="1974"/>
        <v>26.644736842105267</v>
      </c>
      <c r="AC765" s="104"/>
    </row>
    <row r="766" spans="1:29" s="9" customFormat="1" ht="21" customHeight="1">
      <c r="A766" s="66" t="s">
        <v>78</v>
      </c>
      <c r="B766" s="21" t="s">
        <v>56</v>
      </c>
      <c r="C766" s="21" t="s">
        <v>53</v>
      </c>
      <c r="D766" s="26" t="s">
        <v>303</v>
      </c>
      <c r="E766" s="21"/>
      <c r="F766" s="22">
        <f t="shared" ref="F766:G768" si="2063">F767</f>
        <v>1434</v>
      </c>
      <c r="G766" s="22">
        <f t="shared" si="2063"/>
        <v>0</v>
      </c>
      <c r="H766" s="37">
        <f>H767</f>
        <v>0</v>
      </c>
      <c r="I766" s="37">
        <f t="shared" ref="I766:Y768" si="2064">I767</f>
        <v>0</v>
      </c>
      <c r="J766" s="37">
        <f t="shared" si="2064"/>
        <v>0</v>
      </c>
      <c r="K766" s="37">
        <f t="shared" si="2064"/>
        <v>0</v>
      </c>
      <c r="L766" s="22">
        <f t="shared" si="2064"/>
        <v>1434</v>
      </c>
      <c r="M766" s="37">
        <f t="shared" si="2064"/>
        <v>0</v>
      </c>
      <c r="N766" s="37">
        <f>N767</f>
        <v>0</v>
      </c>
      <c r="O766" s="37">
        <f t="shared" si="2064"/>
        <v>0</v>
      </c>
      <c r="P766" s="37">
        <f t="shared" si="2064"/>
        <v>0</v>
      </c>
      <c r="Q766" s="37">
        <f t="shared" si="2064"/>
        <v>0</v>
      </c>
      <c r="R766" s="22">
        <f t="shared" si="2064"/>
        <v>1434</v>
      </c>
      <c r="S766" s="37">
        <f t="shared" si="2064"/>
        <v>0</v>
      </c>
      <c r="T766" s="37">
        <f>T767</f>
        <v>0</v>
      </c>
      <c r="U766" s="37">
        <f t="shared" si="2064"/>
        <v>0</v>
      </c>
      <c r="V766" s="37">
        <f t="shared" si="2064"/>
        <v>0</v>
      </c>
      <c r="W766" s="37">
        <f t="shared" si="2064"/>
        <v>0</v>
      </c>
      <c r="X766" s="22">
        <f t="shared" si="2064"/>
        <v>1434</v>
      </c>
      <c r="Y766" s="22">
        <f t="shared" si="2064"/>
        <v>0</v>
      </c>
      <c r="Z766" s="22">
        <f t="shared" ref="Z766:AA766" si="2065">Z767</f>
        <v>427</v>
      </c>
      <c r="AA766" s="22">
        <f t="shared" si="2065"/>
        <v>0</v>
      </c>
      <c r="AB766" s="104">
        <f t="shared" si="1974"/>
        <v>29.776847977684799</v>
      </c>
      <c r="AC766" s="104"/>
    </row>
    <row r="767" spans="1:29" s="9" customFormat="1" ht="22.5" customHeight="1">
      <c r="A767" s="55" t="s">
        <v>88</v>
      </c>
      <c r="B767" s="62" t="s">
        <v>56</v>
      </c>
      <c r="C767" s="21" t="s">
        <v>53</v>
      </c>
      <c r="D767" s="62" t="s">
        <v>310</v>
      </c>
      <c r="E767" s="62"/>
      <c r="F767" s="22">
        <f t="shared" si="2063"/>
        <v>1434</v>
      </c>
      <c r="G767" s="22">
        <f t="shared" si="2063"/>
        <v>0</v>
      </c>
      <c r="H767" s="37">
        <f>H768</f>
        <v>0</v>
      </c>
      <c r="I767" s="37">
        <f t="shared" si="2064"/>
        <v>0</v>
      </c>
      <c r="J767" s="37">
        <f t="shared" si="2064"/>
        <v>0</v>
      </c>
      <c r="K767" s="37">
        <f t="shared" si="2064"/>
        <v>0</v>
      </c>
      <c r="L767" s="22">
        <f t="shared" si="2064"/>
        <v>1434</v>
      </c>
      <c r="M767" s="37">
        <f t="shared" si="2064"/>
        <v>0</v>
      </c>
      <c r="N767" s="37">
        <f>N768</f>
        <v>0</v>
      </c>
      <c r="O767" s="37">
        <f t="shared" si="2064"/>
        <v>0</v>
      </c>
      <c r="P767" s="37">
        <f t="shared" si="2064"/>
        <v>0</v>
      </c>
      <c r="Q767" s="37">
        <f t="shared" si="2064"/>
        <v>0</v>
      </c>
      <c r="R767" s="22">
        <f t="shared" si="2064"/>
        <v>1434</v>
      </c>
      <c r="S767" s="37">
        <f t="shared" si="2064"/>
        <v>0</v>
      </c>
      <c r="T767" s="37">
        <f>T768</f>
        <v>0</v>
      </c>
      <c r="U767" s="37">
        <f t="shared" ref="U767:AA768" si="2066">U768</f>
        <v>0</v>
      </c>
      <c r="V767" s="37">
        <f t="shared" si="2066"/>
        <v>0</v>
      </c>
      <c r="W767" s="37">
        <f t="shared" si="2066"/>
        <v>0</v>
      </c>
      <c r="X767" s="22">
        <f t="shared" si="2066"/>
        <v>1434</v>
      </c>
      <c r="Y767" s="22">
        <f t="shared" si="2066"/>
        <v>0</v>
      </c>
      <c r="Z767" s="22">
        <f t="shared" si="2066"/>
        <v>427</v>
      </c>
      <c r="AA767" s="22">
        <f t="shared" si="2066"/>
        <v>0</v>
      </c>
      <c r="AB767" s="104">
        <f t="shared" si="1974"/>
        <v>29.776847977684799</v>
      </c>
      <c r="AC767" s="104"/>
    </row>
    <row r="768" spans="1:29" s="9" customFormat="1" ht="40.5" customHeight="1">
      <c r="A768" s="55" t="s">
        <v>83</v>
      </c>
      <c r="B768" s="62" t="s">
        <v>56</v>
      </c>
      <c r="C768" s="21" t="s">
        <v>53</v>
      </c>
      <c r="D768" s="62" t="s">
        <v>310</v>
      </c>
      <c r="E768" s="62" t="s">
        <v>84</v>
      </c>
      <c r="F768" s="22">
        <f t="shared" si="2063"/>
        <v>1434</v>
      </c>
      <c r="G768" s="22">
        <f t="shared" si="2063"/>
        <v>0</v>
      </c>
      <c r="H768" s="37">
        <f>H769</f>
        <v>0</v>
      </c>
      <c r="I768" s="37">
        <f t="shared" si="2064"/>
        <v>0</v>
      </c>
      <c r="J768" s="37">
        <f t="shared" si="2064"/>
        <v>0</v>
      </c>
      <c r="K768" s="37">
        <f t="shared" si="2064"/>
        <v>0</v>
      </c>
      <c r="L768" s="22">
        <f t="shared" si="2064"/>
        <v>1434</v>
      </c>
      <c r="M768" s="37">
        <f t="shared" si="2064"/>
        <v>0</v>
      </c>
      <c r="N768" s="37">
        <f>N769</f>
        <v>0</v>
      </c>
      <c r="O768" s="37">
        <f t="shared" si="2064"/>
        <v>0</v>
      </c>
      <c r="P768" s="37">
        <f t="shared" si="2064"/>
        <v>0</v>
      </c>
      <c r="Q768" s="37">
        <f t="shared" si="2064"/>
        <v>0</v>
      </c>
      <c r="R768" s="22">
        <f t="shared" si="2064"/>
        <v>1434</v>
      </c>
      <c r="S768" s="37">
        <f t="shared" si="2064"/>
        <v>0</v>
      </c>
      <c r="T768" s="37">
        <f>T769</f>
        <v>0</v>
      </c>
      <c r="U768" s="37">
        <f t="shared" si="2066"/>
        <v>0</v>
      </c>
      <c r="V768" s="37">
        <f t="shared" si="2066"/>
        <v>0</v>
      </c>
      <c r="W768" s="37">
        <f t="shared" si="2066"/>
        <v>0</v>
      </c>
      <c r="X768" s="22">
        <f t="shared" si="2066"/>
        <v>1434</v>
      </c>
      <c r="Y768" s="22">
        <f t="shared" si="2066"/>
        <v>0</v>
      </c>
      <c r="Z768" s="22">
        <f t="shared" si="2066"/>
        <v>427</v>
      </c>
      <c r="AA768" s="22">
        <f t="shared" si="2066"/>
        <v>0</v>
      </c>
      <c r="AB768" s="104">
        <f t="shared" si="1974"/>
        <v>29.776847977684799</v>
      </c>
      <c r="AC768" s="104"/>
    </row>
    <row r="769" spans="1:29" s="9" customFormat="1" ht="16.5">
      <c r="A769" s="55" t="s">
        <v>175</v>
      </c>
      <c r="B769" s="62" t="s">
        <v>56</v>
      </c>
      <c r="C769" s="21" t="s">
        <v>53</v>
      </c>
      <c r="D769" s="62" t="s">
        <v>310</v>
      </c>
      <c r="E769" s="62" t="s">
        <v>174</v>
      </c>
      <c r="F769" s="22">
        <f>815+619</f>
        <v>1434</v>
      </c>
      <c r="G769" s="22"/>
      <c r="H769" s="37"/>
      <c r="I769" s="37"/>
      <c r="J769" s="37"/>
      <c r="K769" s="37"/>
      <c r="L769" s="22">
        <f>F769+H769+I769+J769+K769</f>
        <v>1434</v>
      </c>
      <c r="M769" s="22">
        <f>G769+K769</f>
        <v>0</v>
      </c>
      <c r="N769" s="37"/>
      <c r="O769" s="37"/>
      <c r="P769" s="37"/>
      <c r="Q769" s="37"/>
      <c r="R769" s="22">
        <f>L769+N769+O769+P769+Q769</f>
        <v>1434</v>
      </c>
      <c r="S769" s="22">
        <f>M769+Q769</f>
        <v>0</v>
      </c>
      <c r="T769" s="37"/>
      <c r="U769" s="37"/>
      <c r="V769" s="37"/>
      <c r="W769" s="37"/>
      <c r="X769" s="22">
        <f>R769+T769+U769+V769+W769</f>
        <v>1434</v>
      </c>
      <c r="Y769" s="22">
        <f>S769+W769</f>
        <v>0</v>
      </c>
      <c r="Z769" s="22">
        <v>427</v>
      </c>
      <c r="AA769" s="22"/>
      <c r="AB769" s="104">
        <f t="shared" si="1974"/>
        <v>29.776847977684799</v>
      </c>
      <c r="AC769" s="104"/>
    </row>
    <row r="770" spans="1:29" s="9" customFormat="1" ht="16.5">
      <c r="A770" s="71" t="s">
        <v>547</v>
      </c>
      <c r="B770" s="62" t="s">
        <v>56</v>
      </c>
      <c r="C770" s="21" t="s">
        <v>53</v>
      </c>
      <c r="D770" s="21" t="s">
        <v>581</v>
      </c>
      <c r="E770" s="21"/>
      <c r="F770" s="22">
        <f t="shared" ref="F770:G770" si="2067">F771+F774</f>
        <v>0</v>
      </c>
      <c r="G770" s="22">
        <f t="shared" si="2067"/>
        <v>0</v>
      </c>
      <c r="H770" s="37"/>
      <c r="I770" s="37"/>
      <c r="J770" s="37"/>
      <c r="K770" s="37"/>
      <c r="L770" s="22">
        <f t="shared" ref="L770:M770" si="2068">L771+L774</f>
        <v>0</v>
      </c>
      <c r="M770" s="22">
        <f t="shared" si="2068"/>
        <v>0</v>
      </c>
      <c r="N770" s="22">
        <f>N771+N774</f>
        <v>0</v>
      </c>
      <c r="O770" s="22">
        <f t="shared" ref="O770:S770" si="2069">O771+O774</f>
        <v>0</v>
      </c>
      <c r="P770" s="22">
        <f t="shared" si="2069"/>
        <v>0</v>
      </c>
      <c r="Q770" s="22">
        <f t="shared" si="2069"/>
        <v>15022</v>
      </c>
      <c r="R770" s="22">
        <f t="shared" si="2069"/>
        <v>15022</v>
      </c>
      <c r="S770" s="22">
        <f t="shared" si="2069"/>
        <v>15022</v>
      </c>
      <c r="T770" s="22">
        <f>T771+T774</f>
        <v>0</v>
      </c>
      <c r="U770" s="22">
        <f t="shared" ref="U770:Y770" si="2070">U771+U774</f>
        <v>0</v>
      </c>
      <c r="V770" s="22">
        <f t="shared" si="2070"/>
        <v>0</v>
      </c>
      <c r="W770" s="22">
        <f t="shared" si="2070"/>
        <v>0</v>
      </c>
      <c r="X770" s="22">
        <f t="shared" si="2070"/>
        <v>15022</v>
      </c>
      <c r="Y770" s="22">
        <f t="shared" si="2070"/>
        <v>15022</v>
      </c>
      <c r="Z770" s="22">
        <f t="shared" ref="Z770:AA770" si="2071">Z771+Z774</f>
        <v>14052</v>
      </c>
      <c r="AA770" s="22">
        <f t="shared" si="2071"/>
        <v>14052</v>
      </c>
      <c r="AB770" s="104">
        <f t="shared" si="1974"/>
        <v>93.542803887631479</v>
      </c>
      <c r="AC770" s="104">
        <f t="shared" si="1975"/>
        <v>93.542803887631479</v>
      </c>
    </row>
    <row r="771" spans="1:29" s="9" customFormat="1" ht="49.5">
      <c r="A771" s="71" t="s">
        <v>589</v>
      </c>
      <c r="B771" s="62" t="s">
        <v>56</v>
      </c>
      <c r="C771" s="21" t="s">
        <v>53</v>
      </c>
      <c r="D771" s="21" t="s">
        <v>590</v>
      </c>
      <c r="E771" s="21"/>
      <c r="F771" s="22">
        <f t="shared" ref="F771:G772" si="2072">F772</f>
        <v>0</v>
      </c>
      <c r="G771" s="22">
        <f t="shared" si="2072"/>
        <v>0</v>
      </c>
      <c r="H771" s="37"/>
      <c r="I771" s="37"/>
      <c r="J771" s="37"/>
      <c r="K771" s="37"/>
      <c r="L771" s="22">
        <f t="shared" ref="L771:M772" si="2073">L772</f>
        <v>0</v>
      </c>
      <c r="M771" s="22">
        <f t="shared" si="2073"/>
        <v>0</v>
      </c>
      <c r="N771" s="22">
        <f>N772</f>
        <v>0</v>
      </c>
      <c r="O771" s="22">
        <f t="shared" ref="O771:AA772" si="2074">O772</f>
        <v>0</v>
      </c>
      <c r="P771" s="22">
        <f t="shared" si="2074"/>
        <v>0</v>
      </c>
      <c r="Q771" s="22">
        <f t="shared" si="2074"/>
        <v>14138</v>
      </c>
      <c r="R771" s="22">
        <f t="shared" si="2074"/>
        <v>14138</v>
      </c>
      <c r="S771" s="22">
        <f t="shared" si="2074"/>
        <v>14138</v>
      </c>
      <c r="T771" s="22">
        <f>T772</f>
        <v>0</v>
      </c>
      <c r="U771" s="22">
        <f t="shared" si="2074"/>
        <v>0</v>
      </c>
      <c r="V771" s="22">
        <f t="shared" si="2074"/>
        <v>0</v>
      </c>
      <c r="W771" s="22">
        <f t="shared" si="2074"/>
        <v>0</v>
      </c>
      <c r="X771" s="22">
        <f t="shared" si="2074"/>
        <v>14138</v>
      </c>
      <c r="Y771" s="22">
        <f t="shared" si="2074"/>
        <v>14138</v>
      </c>
      <c r="Z771" s="22">
        <f t="shared" si="2074"/>
        <v>13562</v>
      </c>
      <c r="AA771" s="22">
        <f t="shared" si="2074"/>
        <v>13562</v>
      </c>
      <c r="AB771" s="104">
        <f t="shared" si="1974"/>
        <v>95.925873532324232</v>
      </c>
      <c r="AC771" s="104">
        <f t="shared" si="1975"/>
        <v>95.925873532324232</v>
      </c>
    </row>
    <row r="772" spans="1:29" s="9" customFormat="1" ht="38.25" customHeight="1">
      <c r="A772" s="27" t="s">
        <v>83</v>
      </c>
      <c r="B772" s="62" t="s">
        <v>56</v>
      </c>
      <c r="C772" s="21" t="s">
        <v>53</v>
      </c>
      <c r="D772" s="21" t="s">
        <v>590</v>
      </c>
      <c r="E772" s="21" t="s">
        <v>84</v>
      </c>
      <c r="F772" s="22">
        <f t="shared" si="2072"/>
        <v>0</v>
      </c>
      <c r="G772" s="22">
        <f t="shared" si="2072"/>
        <v>0</v>
      </c>
      <c r="H772" s="37"/>
      <c r="I772" s="37"/>
      <c r="J772" s="37"/>
      <c r="K772" s="37"/>
      <c r="L772" s="22">
        <f t="shared" si="2073"/>
        <v>0</v>
      </c>
      <c r="M772" s="22">
        <f t="shared" si="2073"/>
        <v>0</v>
      </c>
      <c r="N772" s="22">
        <f>N773</f>
        <v>0</v>
      </c>
      <c r="O772" s="22">
        <f t="shared" si="2074"/>
        <v>0</v>
      </c>
      <c r="P772" s="22">
        <f t="shared" si="2074"/>
        <v>0</v>
      </c>
      <c r="Q772" s="22">
        <f t="shared" si="2074"/>
        <v>14138</v>
      </c>
      <c r="R772" s="22">
        <f t="shared" si="2074"/>
        <v>14138</v>
      </c>
      <c r="S772" s="22">
        <f t="shared" si="2074"/>
        <v>14138</v>
      </c>
      <c r="T772" s="22">
        <f>T773</f>
        <v>0</v>
      </c>
      <c r="U772" s="22">
        <f t="shared" si="2074"/>
        <v>0</v>
      </c>
      <c r="V772" s="22">
        <f t="shared" si="2074"/>
        <v>0</v>
      </c>
      <c r="W772" s="22">
        <f t="shared" si="2074"/>
        <v>0</v>
      </c>
      <c r="X772" s="22">
        <f t="shared" si="2074"/>
        <v>14138</v>
      </c>
      <c r="Y772" s="22">
        <f t="shared" si="2074"/>
        <v>14138</v>
      </c>
      <c r="Z772" s="22">
        <f t="shared" si="2074"/>
        <v>13562</v>
      </c>
      <c r="AA772" s="22">
        <f t="shared" si="2074"/>
        <v>13562</v>
      </c>
      <c r="AB772" s="104">
        <f t="shared" si="1974"/>
        <v>95.925873532324232</v>
      </c>
      <c r="AC772" s="104">
        <f t="shared" si="1975"/>
        <v>95.925873532324232</v>
      </c>
    </row>
    <row r="773" spans="1:29" s="9" customFormat="1" ht="16.5">
      <c r="A773" s="71" t="s">
        <v>175</v>
      </c>
      <c r="B773" s="62" t="s">
        <v>56</v>
      </c>
      <c r="C773" s="21" t="s">
        <v>53</v>
      </c>
      <c r="D773" s="21" t="s">
        <v>590</v>
      </c>
      <c r="E773" s="21" t="s">
        <v>174</v>
      </c>
      <c r="F773" s="22"/>
      <c r="G773" s="22"/>
      <c r="H773" s="37"/>
      <c r="I773" s="37"/>
      <c r="J773" s="37"/>
      <c r="K773" s="37"/>
      <c r="L773" s="22"/>
      <c r="M773" s="22"/>
      <c r="N773" s="22"/>
      <c r="O773" s="22"/>
      <c r="P773" s="22"/>
      <c r="Q773" s="22">
        <v>14138</v>
      </c>
      <c r="R773" s="22">
        <f>L773+N773+O773+P773+Q773</f>
        <v>14138</v>
      </c>
      <c r="S773" s="22">
        <f>M773+Q773</f>
        <v>14138</v>
      </c>
      <c r="T773" s="22"/>
      <c r="U773" s="22"/>
      <c r="V773" s="22"/>
      <c r="W773" s="22"/>
      <c r="X773" s="22">
        <f>R773+T773+U773+V773+W773</f>
        <v>14138</v>
      </c>
      <c r="Y773" s="22">
        <f>S773+W773</f>
        <v>14138</v>
      </c>
      <c r="Z773" s="22">
        <v>13562</v>
      </c>
      <c r="AA773" s="22">
        <v>13562</v>
      </c>
      <c r="AB773" s="104">
        <f t="shared" si="1974"/>
        <v>95.925873532324232</v>
      </c>
      <c r="AC773" s="104">
        <f t="shared" si="1975"/>
        <v>95.925873532324232</v>
      </c>
    </row>
    <row r="774" spans="1:29" s="9" customFormat="1" ht="99">
      <c r="A774" s="71" t="s">
        <v>619</v>
      </c>
      <c r="B774" s="62" t="s">
        <v>56</v>
      </c>
      <c r="C774" s="21" t="s">
        <v>53</v>
      </c>
      <c r="D774" s="21" t="s">
        <v>618</v>
      </c>
      <c r="E774" s="21"/>
      <c r="F774" s="22">
        <f t="shared" ref="F774:G775" si="2075">F775</f>
        <v>0</v>
      </c>
      <c r="G774" s="22">
        <f t="shared" si="2075"/>
        <v>0</v>
      </c>
      <c r="H774" s="37"/>
      <c r="I774" s="37"/>
      <c r="J774" s="37"/>
      <c r="K774" s="37"/>
      <c r="L774" s="22">
        <f t="shared" ref="L774:M775" si="2076">L775</f>
        <v>0</v>
      </c>
      <c r="M774" s="22">
        <f t="shared" si="2076"/>
        <v>0</v>
      </c>
      <c r="N774" s="22">
        <f>N775</f>
        <v>0</v>
      </c>
      <c r="O774" s="22">
        <f t="shared" ref="O774:AA775" si="2077">O775</f>
        <v>0</v>
      </c>
      <c r="P774" s="22">
        <f t="shared" si="2077"/>
        <v>0</v>
      </c>
      <c r="Q774" s="22">
        <f t="shared" si="2077"/>
        <v>884</v>
      </c>
      <c r="R774" s="22">
        <f t="shared" si="2077"/>
        <v>884</v>
      </c>
      <c r="S774" s="22">
        <f t="shared" si="2077"/>
        <v>884</v>
      </c>
      <c r="T774" s="22">
        <f>T775</f>
        <v>0</v>
      </c>
      <c r="U774" s="22">
        <f t="shared" si="2077"/>
        <v>0</v>
      </c>
      <c r="V774" s="22">
        <f t="shared" si="2077"/>
        <v>0</v>
      </c>
      <c r="W774" s="22">
        <f t="shared" si="2077"/>
        <v>0</v>
      </c>
      <c r="X774" s="22">
        <f t="shared" si="2077"/>
        <v>884</v>
      </c>
      <c r="Y774" s="22">
        <f t="shared" si="2077"/>
        <v>884</v>
      </c>
      <c r="Z774" s="22">
        <f t="shared" si="2077"/>
        <v>490</v>
      </c>
      <c r="AA774" s="22">
        <f t="shared" si="2077"/>
        <v>490</v>
      </c>
      <c r="AB774" s="104">
        <f t="shared" si="1974"/>
        <v>55.429864253393667</v>
      </c>
      <c r="AC774" s="104">
        <f t="shared" si="1975"/>
        <v>55.429864253393667</v>
      </c>
    </row>
    <row r="775" spans="1:29" s="9" customFormat="1" ht="40.5" customHeight="1">
      <c r="A775" s="27" t="s">
        <v>83</v>
      </c>
      <c r="B775" s="62" t="s">
        <v>56</v>
      </c>
      <c r="C775" s="21" t="s">
        <v>53</v>
      </c>
      <c r="D775" s="21" t="s">
        <v>618</v>
      </c>
      <c r="E775" s="21" t="s">
        <v>84</v>
      </c>
      <c r="F775" s="22">
        <f t="shared" si="2075"/>
        <v>0</v>
      </c>
      <c r="G775" s="22">
        <f t="shared" si="2075"/>
        <v>0</v>
      </c>
      <c r="H775" s="37"/>
      <c r="I775" s="37"/>
      <c r="J775" s="37"/>
      <c r="K775" s="37"/>
      <c r="L775" s="22">
        <f t="shared" si="2076"/>
        <v>0</v>
      </c>
      <c r="M775" s="22">
        <f t="shared" si="2076"/>
        <v>0</v>
      </c>
      <c r="N775" s="22">
        <f>N776</f>
        <v>0</v>
      </c>
      <c r="O775" s="22">
        <f t="shared" si="2077"/>
        <v>0</v>
      </c>
      <c r="P775" s="22">
        <f t="shared" si="2077"/>
        <v>0</v>
      </c>
      <c r="Q775" s="22">
        <f t="shared" si="2077"/>
        <v>884</v>
      </c>
      <c r="R775" s="22">
        <f t="shared" si="2077"/>
        <v>884</v>
      </c>
      <c r="S775" s="22">
        <f t="shared" si="2077"/>
        <v>884</v>
      </c>
      <c r="T775" s="22">
        <f>T776</f>
        <v>0</v>
      </c>
      <c r="U775" s="22">
        <f t="shared" si="2077"/>
        <v>0</v>
      </c>
      <c r="V775" s="22">
        <f t="shared" si="2077"/>
        <v>0</v>
      </c>
      <c r="W775" s="22">
        <f t="shared" si="2077"/>
        <v>0</v>
      </c>
      <c r="X775" s="22">
        <f t="shared" si="2077"/>
        <v>884</v>
      </c>
      <c r="Y775" s="22">
        <f t="shared" si="2077"/>
        <v>884</v>
      </c>
      <c r="Z775" s="22">
        <f t="shared" si="2077"/>
        <v>490</v>
      </c>
      <c r="AA775" s="22">
        <f t="shared" si="2077"/>
        <v>490</v>
      </c>
      <c r="AB775" s="104">
        <f t="shared" si="1974"/>
        <v>55.429864253393667</v>
      </c>
      <c r="AC775" s="104">
        <f t="shared" si="1975"/>
        <v>55.429864253393667</v>
      </c>
    </row>
    <row r="776" spans="1:29" s="9" customFormat="1" ht="16.5">
      <c r="A776" s="71" t="s">
        <v>175</v>
      </c>
      <c r="B776" s="62" t="s">
        <v>56</v>
      </c>
      <c r="C776" s="21" t="s">
        <v>53</v>
      </c>
      <c r="D776" s="21" t="s">
        <v>618</v>
      </c>
      <c r="E776" s="21" t="s">
        <v>174</v>
      </c>
      <c r="F776" s="22"/>
      <c r="G776" s="22"/>
      <c r="H776" s="37"/>
      <c r="I776" s="37"/>
      <c r="J776" s="37"/>
      <c r="K776" s="37"/>
      <c r="L776" s="22"/>
      <c r="M776" s="22"/>
      <c r="N776" s="37"/>
      <c r="O776" s="37"/>
      <c r="P776" s="37"/>
      <c r="Q776" s="37">
        <v>884</v>
      </c>
      <c r="R776" s="22">
        <f>L776+N776+O776+P776+Q776</f>
        <v>884</v>
      </c>
      <c r="S776" s="22">
        <f>M776+Q776</f>
        <v>884</v>
      </c>
      <c r="T776" s="37"/>
      <c r="U776" s="37"/>
      <c r="V776" s="37"/>
      <c r="W776" s="37"/>
      <c r="X776" s="22">
        <f>R776+T776+U776+V776+W776</f>
        <v>884</v>
      </c>
      <c r="Y776" s="22">
        <f>S776+W776</f>
        <v>884</v>
      </c>
      <c r="Z776" s="22">
        <v>490</v>
      </c>
      <c r="AA776" s="22">
        <v>490</v>
      </c>
      <c r="AB776" s="104">
        <f t="shared" si="1974"/>
        <v>55.429864253393667</v>
      </c>
      <c r="AC776" s="104">
        <f t="shared" si="1975"/>
        <v>55.429864253393667</v>
      </c>
    </row>
    <row r="777" spans="1:29" s="9" customFormat="1" ht="33">
      <c r="A777" s="27" t="s">
        <v>150</v>
      </c>
      <c r="B777" s="62" t="s">
        <v>56</v>
      </c>
      <c r="C777" s="21" t="s">
        <v>53</v>
      </c>
      <c r="D777" s="52" t="s">
        <v>597</v>
      </c>
      <c r="E777" s="21"/>
      <c r="F777" s="22">
        <f t="shared" ref="F777:G779" si="2078">F778</f>
        <v>123199</v>
      </c>
      <c r="G777" s="22">
        <f t="shared" si="2078"/>
        <v>123199</v>
      </c>
      <c r="H777" s="37">
        <f>H778</f>
        <v>0</v>
      </c>
      <c r="I777" s="37">
        <f t="shared" ref="I777:X779" si="2079">I778</f>
        <v>0</v>
      </c>
      <c r="J777" s="37">
        <f t="shared" si="2079"/>
        <v>0</v>
      </c>
      <c r="K777" s="37">
        <f t="shared" si="2079"/>
        <v>0</v>
      </c>
      <c r="L777" s="22">
        <f t="shared" si="2079"/>
        <v>123199</v>
      </c>
      <c r="M777" s="22">
        <f t="shared" si="2079"/>
        <v>123199</v>
      </c>
      <c r="N777" s="37">
        <f>N778</f>
        <v>0</v>
      </c>
      <c r="O777" s="37">
        <f t="shared" si="2079"/>
        <v>0</v>
      </c>
      <c r="P777" s="37">
        <f t="shared" si="2079"/>
        <v>0</v>
      </c>
      <c r="Q777" s="37">
        <f t="shared" si="2079"/>
        <v>0</v>
      </c>
      <c r="R777" s="22">
        <f t="shared" si="2079"/>
        <v>123199</v>
      </c>
      <c r="S777" s="22">
        <f t="shared" si="2079"/>
        <v>123199</v>
      </c>
      <c r="T777" s="37">
        <f>T778</f>
        <v>0</v>
      </c>
      <c r="U777" s="37">
        <f t="shared" si="2079"/>
        <v>0</v>
      </c>
      <c r="V777" s="37">
        <f t="shared" si="2079"/>
        <v>0</v>
      </c>
      <c r="W777" s="37">
        <f t="shared" si="2079"/>
        <v>0</v>
      </c>
      <c r="X777" s="22">
        <f t="shared" si="2079"/>
        <v>123199</v>
      </c>
      <c r="Y777" s="22">
        <f t="shared" ref="U777:AA779" si="2080">Y778</f>
        <v>123199</v>
      </c>
      <c r="Z777" s="22">
        <f t="shared" si="2080"/>
        <v>10590</v>
      </c>
      <c r="AA777" s="22">
        <f t="shared" si="2080"/>
        <v>10590</v>
      </c>
      <c r="AB777" s="104">
        <f t="shared" si="1974"/>
        <v>8.5958489922807821</v>
      </c>
      <c r="AC777" s="104">
        <f t="shared" si="1975"/>
        <v>8.5958489922807821</v>
      </c>
    </row>
    <row r="778" spans="1:29" s="9" customFormat="1" ht="49.5">
      <c r="A778" s="71" t="s">
        <v>420</v>
      </c>
      <c r="B778" s="62" t="s">
        <v>56</v>
      </c>
      <c r="C778" s="21" t="s">
        <v>53</v>
      </c>
      <c r="D778" s="52" t="s">
        <v>598</v>
      </c>
      <c r="E778" s="21"/>
      <c r="F778" s="22">
        <f t="shared" si="2078"/>
        <v>123199</v>
      </c>
      <c r="G778" s="22">
        <f t="shared" si="2078"/>
        <v>123199</v>
      </c>
      <c r="H778" s="37">
        <f>H779</f>
        <v>0</v>
      </c>
      <c r="I778" s="37">
        <f t="shared" si="2079"/>
        <v>0</v>
      </c>
      <c r="J778" s="37">
        <f t="shared" si="2079"/>
        <v>0</v>
      </c>
      <c r="K778" s="37">
        <f t="shared" si="2079"/>
        <v>0</v>
      </c>
      <c r="L778" s="22">
        <f t="shared" si="2079"/>
        <v>123199</v>
      </c>
      <c r="M778" s="22">
        <f t="shared" si="2079"/>
        <v>123199</v>
      </c>
      <c r="N778" s="37">
        <f>N779</f>
        <v>0</v>
      </c>
      <c r="O778" s="37">
        <f t="shared" si="2079"/>
        <v>0</v>
      </c>
      <c r="P778" s="37">
        <f t="shared" si="2079"/>
        <v>0</v>
      </c>
      <c r="Q778" s="37">
        <f t="shared" si="2079"/>
        <v>0</v>
      </c>
      <c r="R778" s="22">
        <f t="shared" si="2079"/>
        <v>123199</v>
      </c>
      <c r="S778" s="22">
        <f t="shared" si="2079"/>
        <v>123199</v>
      </c>
      <c r="T778" s="37">
        <f>T779</f>
        <v>0</v>
      </c>
      <c r="U778" s="37">
        <f t="shared" si="2080"/>
        <v>0</v>
      </c>
      <c r="V778" s="37">
        <f t="shared" si="2080"/>
        <v>0</v>
      </c>
      <c r="W778" s="37">
        <f t="shared" si="2080"/>
        <v>0</v>
      </c>
      <c r="X778" s="22">
        <f t="shared" si="2080"/>
        <v>123199</v>
      </c>
      <c r="Y778" s="22">
        <f t="shared" si="2080"/>
        <v>123199</v>
      </c>
      <c r="Z778" s="22">
        <f t="shared" si="2080"/>
        <v>10590</v>
      </c>
      <c r="AA778" s="22">
        <f t="shared" si="2080"/>
        <v>10590</v>
      </c>
      <c r="AB778" s="104">
        <f t="shared" si="1974"/>
        <v>8.5958489922807821</v>
      </c>
      <c r="AC778" s="104">
        <f t="shared" si="1975"/>
        <v>8.5958489922807821</v>
      </c>
    </row>
    <row r="779" spans="1:29" s="9" customFormat="1" ht="49.5">
      <c r="A779" s="27" t="s">
        <v>83</v>
      </c>
      <c r="B779" s="62" t="s">
        <v>56</v>
      </c>
      <c r="C779" s="21" t="s">
        <v>53</v>
      </c>
      <c r="D779" s="52" t="s">
        <v>598</v>
      </c>
      <c r="E779" s="21" t="s">
        <v>84</v>
      </c>
      <c r="F779" s="22">
        <f t="shared" si="2078"/>
        <v>123199</v>
      </c>
      <c r="G779" s="22">
        <f t="shared" si="2078"/>
        <v>123199</v>
      </c>
      <c r="H779" s="37">
        <f>H780</f>
        <v>0</v>
      </c>
      <c r="I779" s="37">
        <f t="shared" si="2079"/>
        <v>0</v>
      </c>
      <c r="J779" s="37">
        <f t="shared" si="2079"/>
        <v>0</v>
      </c>
      <c r="K779" s="37">
        <f t="shared" si="2079"/>
        <v>0</v>
      </c>
      <c r="L779" s="22">
        <f t="shared" si="2079"/>
        <v>123199</v>
      </c>
      <c r="M779" s="22">
        <f t="shared" si="2079"/>
        <v>123199</v>
      </c>
      <c r="N779" s="37">
        <f>N780</f>
        <v>0</v>
      </c>
      <c r="O779" s="37">
        <f t="shared" si="2079"/>
        <v>0</v>
      </c>
      <c r="P779" s="37">
        <f t="shared" si="2079"/>
        <v>0</v>
      </c>
      <c r="Q779" s="37">
        <f t="shared" si="2079"/>
        <v>0</v>
      </c>
      <c r="R779" s="22">
        <f t="shared" si="2079"/>
        <v>123199</v>
      </c>
      <c r="S779" s="22">
        <f t="shared" si="2079"/>
        <v>123199</v>
      </c>
      <c r="T779" s="37">
        <f>T780</f>
        <v>0</v>
      </c>
      <c r="U779" s="37">
        <f t="shared" si="2080"/>
        <v>0</v>
      </c>
      <c r="V779" s="37">
        <f t="shared" si="2080"/>
        <v>0</v>
      </c>
      <c r="W779" s="37">
        <f t="shared" si="2080"/>
        <v>0</v>
      </c>
      <c r="X779" s="22">
        <f t="shared" si="2080"/>
        <v>123199</v>
      </c>
      <c r="Y779" s="22">
        <f t="shared" si="2080"/>
        <v>123199</v>
      </c>
      <c r="Z779" s="22">
        <f t="shared" si="2080"/>
        <v>10590</v>
      </c>
      <c r="AA779" s="22">
        <f t="shared" si="2080"/>
        <v>10590</v>
      </c>
      <c r="AB779" s="104">
        <f t="shared" si="1974"/>
        <v>8.5958489922807821</v>
      </c>
      <c r="AC779" s="104">
        <f t="shared" si="1975"/>
        <v>8.5958489922807821</v>
      </c>
    </row>
    <row r="780" spans="1:29" s="9" customFormat="1" ht="16.5">
      <c r="A780" s="71" t="s">
        <v>175</v>
      </c>
      <c r="B780" s="62" t="s">
        <v>56</v>
      </c>
      <c r="C780" s="21" t="s">
        <v>53</v>
      </c>
      <c r="D780" s="52" t="s">
        <v>598</v>
      </c>
      <c r="E780" s="21" t="s">
        <v>174</v>
      </c>
      <c r="F780" s="22">
        <v>123199</v>
      </c>
      <c r="G780" s="22">
        <v>123199</v>
      </c>
      <c r="H780" s="37"/>
      <c r="I780" s="37"/>
      <c r="J780" s="37"/>
      <c r="K780" s="37"/>
      <c r="L780" s="22">
        <f>F780+H780+I780+J780+K780</f>
        <v>123199</v>
      </c>
      <c r="M780" s="22">
        <f>G780+K780</f>
        <v>123199</v>
      </c>
      <c r="N780" s="37"/>
      <c r="O780" s="37"/>
      <c r="P780" s="37"/>
      <c r="Q780" s="37"/>
      <c r="R780" s="22">
        <f>L780+N780+O780+P780+Q780</f>
        <v>123199</v>
      </c>
      <c r="S780" s="22">
        <f>M780+Q780</f>
        <v>123199</v>
      </c>
      <c r="T780" s="37"/>
      <c r="U780" s="37"/>
      <c r="V780" s="37"/>
      <c r="W780" s="37"/>
      <c r="X780" s="22">
        <f>R780+T780+U780+V780+W780</f>
        <v>123199</v>
      </c>
      <c r="Y780" s="22">
        <f>S780+W780</f>
        <v>123199</v>
      </c>
      <c r="Z780" s="22">
        <v>10590</v>
      </c>
      <c r="AA780" s="22">
        <v>10590</v>
      </c>
      <c r="AB780" s="104">
        <f t="shared" si="1974"/>
        <v>8.5958489922807821</v>
      </c>
      <c r="AC780" s="104">
        <f t="shared" si="1975"/>
        <v>8.5958489922807821</v>
      </c>
    </row>
    <row r="781" spans="1:29" s="9" customFormat="1" ht="66" hidden="1">
      <c r="A781" s="71" t="s">
        <v>617</v>
      </c>
      <c r="B781" s="62" t="s">
        <v>56</v>
      </c>
      <c r="C781" s="21" t="s">
        <v>53</v>
      </c>
      <c r="D781" s="52" t="s">
        <v>620</v>
      </c>
      <c r="E781" s="21"/>
      <c r="F781" s="22">
        <f t="shared" ref="F781:G782" si="2081">F782</f>
        <v>0</v>
      </c>
      <c r="G781" s="22">
        <f t="shared" si="2081"/>
        <v>0</v>
      </c>
      <c r="H781" s="37"/>
      <c r="I781" s="37"/>
      <c r="J781" s="37"/>
      <c r="K781" s="37"/>
      <c r="L781" s="22">
        <f t="shared" ref="L781:M782" si="2082">L782</f>
        <v>0</v>
      </c>
      <c r="M781" s="22">
        <f t="shared" si="2082"/>
        <v>0</v>
      </c>
      <c r="N781" s="37"/>
      <c r="O781" s="37"/>
      <c r="P781" s="37"/>
      <c r="Q781" s="37"/>
      <c r="R781" s="22">
        <f t="shared" ref="R781:S782" si="2083">R782</f>
        <v>0</v>
      </c>
      <c r="S781" s="22">
        <f t="shared" si="2083"/>
        <v>0</v>
      </c>
      <c r="T781" s="37"/>
      <c r="U781" s="37"/>
      <c r="V781" s="37"/>
      <c r="W781" s="37"/>
      <c r="X781" s="22">
        <f t="shared" ref="X781:Y782" si="2084">X782</f>
        <v>0</v>
      </c>
      <c r="Y781" s="22">
        <f t="shared" si="2084"/>
        <v>0</v>
      </c>
      <c r="Z781" s="22"/>
      <c r="AA781" s="22"/>
      <c r="AB781" s="104" t="e">
        <f t="shared" si="1974"/>
        <v>#DIV/0!</v>
      </c>
      <c r="AC781" s="104" t="e">
        <f t="shared" si="1975"/>
        <v>#DIV/0!</v>
      </c>
    </row>
    <row r="782" spans="1:29" s="9" customFormat="1" ht="49.5" hidden="1">
      <c r="A782" s="27" t="s">
        <v>83</v>
      </c>
      <c r="B782" s="62" t="s">
        <v>56</v>
      </c>
      <c r="C782" s="21" t="s">
        <v>53</v>
      </c>
      <c r="D782" s="52" t="s">
        <v>620</v>
      </c>
      <c r="E782" s="21" t="s">
        <v>84</v>
      </c>
      <c r="F782" s="22">
        <f t="shared" si="2081"/>
        <v>0</v>
      </c>
      <c r="G782" s="22">
        <f t="shared" si="2081"/>
        <v>0</v>
      </c>
      <c r="H782" s="37"/>
      <c r="I782" s="37"/>
      <c r="J782" s="37"/>
      <c r="K782" s="37"/>
      <c r="L782" s="22">
        <f t="shared" si="2082"/>
        <v>0</v>
      </c>
      <c r="M782" s="22">
        <f t="shared" si="2082"/>
        <v>0</v>
      </c>
      <c r="N782" s="37"/>
      <c r="O782" s="37"/>
      <c r="P782" s="37"/>
      <c r="Q782" s="37"/>
      <c r="R782" s="22">
        <f t="shared" si="2083"/>
        <v>0</v>
      </c>
      <c r="S782" s="22">
        <f t="shared" si="2083"/>
        <v>0</v>
      </c>
      <c r="T782" s="37"/>
      <c r="U782" s="37"/>
      <c r="V782" s="37"/>
      <c r="W782" s="37"/>
      <c r="X782" s="22">
        <f t="shared" si="2084"/>
        <v>0</v>
      </c>
      <c r="Y782" s="22">
        <f t="shared" si="2084"/>
        <v>0</v>
      </c>
      <c r="Z782" s="22"/>
      <c r="AA782" s="22"/>
      <c r="AB782" s="104" t="e">
        <f t="shared" si="1974"/>
        <v>#DIV/0!</v>
      </c>
      <c r="AC782" s="104" t="e">
        <f t="shared" si="1975"/>
        <v>#DIV/0!</v>
      </c>
    </row>
    <row r="783" spans="1:29" s="9" customFormat="1" ht="16.5" hidden="1">
      <c r="A783" s="71" t="s">
        <v>175</v>
      </c>
      <c r="B783" s="62" t="s">
        <v>56</v>
      </c>
      <c r="C783" s="21" t="s">
        <v>53</v>
      </c>
      <c r="D783" s="52" t="s">
        <v>620</v>
      </c>
      <c r="E783" s="21" t="s">
        <v>174</v>
      </c>
      <c r="F783" s="22"/>
      <c r="G783" s="22"/>
      <c r="H783" s="37"/>
      <c r="I783" s="37"/>
      <c r="J783" s="37"/>
      <c r="K783" s="37"/>
      <c r="L783" s="22"/>
      <c r="M783" s="22"/>
      <c r="N783" s="37"/>
      <c r="O783" s="37"/>
      <c r="P783" s="37"/>
      <c r="Q783" s="37"/>
      <c r="R783" s="22"/>
      <c r="S783" s="22"/>
      <c r="T783" s="37"/>
      <c r="U783" s="37"/>
      <c r="V783" s="37"/>
      <c r="W783" s="37"/>
      <c r="X783" s="22"/>
      <c r="Y783" s="22"/>
      <c r="Z783" s="22"/>
      <c r="AA783" s="22"/>
      <c r="AB783" s="104" t="e">
        <f t="shared" si="1974"/>
        <v>#DIV/0!</v>
      </c>
      <c r="AC783" s="104" t="e">
        <f t="shared" si="1975"/>
        <v>#DIV/0!</v>
      </c>
    </row>
    <row r="784" spans="1:29" s="9" customFormat="1" ht="66" hidden="1">
      <c r="A784" s="71" t="s">
        <v>617</v>
      </c>
      <c r="B784" s="62" t="s">
        <v>56</v>
      </c>
      <c r="C784" s="21" t="s">
        <v>53</v>
      </c>
      <c r="D784" s="52" t="s">
        <v>621</v>
      </c>
      <c r="E784" s="21"/>
      <c r="F784" s="22">
        <f t="shared" ref="F784:G785" si="2085">F785</f>
        <v>0</v>
      </c>
      <c r="G784" s="22">
        <f t="shared" si="2085"/>
        <v>0</v>
      </c>
      <c r="H784" s="37"/>
      <c r="I784" s="37"/>
      <c r="J784" s="37"/>
      <c r="K784" s="37"/>
      <c r="L784" s="22">
        <f t="shared" ref="L784:M785" si="2086">L785</f>
        <v>0</v>
      </c>
      <c r="M784" s="22">
        <f t="shared" si="2086"/>
        <v>0</v>
      </c>
      <c r="N784" s="37"/>
      <c r="O784" s="37"/>
      <c r="P784" s="37"/>
      <c r="Q784" s="37"/>
      <c r="R784" s="22">
        <f t="shared" ref="R784:S785" si="2087">R785</f>
        <v>0</v>
      </c>
      <c r="S784" s="22">
        <f t="shared" si="2087"/>
        <v>0</v>
      </c>
      <c r="T784" s="37"/>
      <c r="U784" s="37"/>
      <c r="V784" s="37"/>
      <c r="W784" s="37"/>
      <c r="X784" s="22">
        <f t="shared" ref="X784:Y785" si="2088">X785</f>
        <v>0</v>
      </c>
      <c r="Y784" s="22">
        <f t="shared" si="2088"/>
        <v>0</v>
      </c>
      <c r="Z784" s="22"/>
      <c r="AA784" s="22"/>
      <c r="AB784" s="104" t="e">
        <f t="shared" ref="AB784:AB847" si="2089">Z784/X784*100</f>
        <v>#DIV/0!</v>
      </c>
      <c r="AC784" s="104" t="e">
        <f t="shared" ref="AC784:AC847" si="2090">AA784/Y784*100</f>
        <v>#DIV/0!</v>
      </c>
    </row>
    <row r="785" spans="1:29" s="9" customFormat="1" ht="49.5" hidden="1">
      <c r="A785" s="27" t="s">
        <v>83</v>
      </c>
      <c r="B785" s="62" t="s">
        <v>56</v>
      </c>
      <c r="C785" s="21" t="s">
        <v>53</v>
      </c>
      <c r="D785" s="52" t="s">
        <v>621</v>
      </c>
      <c r="E785" s="21" t="s">
        <v>84</v>
      </c>
      <c r="F785" s="22">
        <f t="shared" si="2085"/>
        <v>0</v>
      </c>
      <c r="G785" s="22">
        <f t="shared" si="2085"/>
        <v>0</v>
      </c>
      <c r="H785" s="37"/>
      <c r="I785" s="37"/>
      <c r="J785" s="37"/>
      <c r="K785" s="37"/>
      <c r="L785" s="22">
        <f t="shared" si="2086"/>
        <v>0</v>
      </c>
      <c r="M785" s="22">
        <f t="shared" si="2086"/>
        <v>0</v>
      </c>
      <c r="N785" s="37"/>
      <c r="O785" s="37"/>
      <c r="P785" s="37"/>
      <c r="Q785" s="37"/>
      <c r="R785" s="22">
        <f t="shared" si="2087"/>
        <v>0</v>
      </c>
      <c r="S785" s="22">
        <f t="shared" si="2087"/>
        <v>0</v>
      </c>
      <c r="T785" s="37"/>
      <c r="U785" s="37"/>
      <c r="V785" s="37"/>
      <c r="W785" s="37"/>
      <c r="X785" s="22">
        <f t="shared" si="2088"/>
        <v>0</v>
      </c>
      <c r="Y785" s="22">
        <f t="shared" si="2088"/>
        <v>0</v>
      </c>
      <c r="Z785" s="22"/>
      <c r="AA785" s="22"/>
      <c r="AB785" s="104" t="e">
        <f t="shared" si="2089"/>
        <v>#DIV/0!</v>
      </c>
      <c r="AC785" s="104" t="e">
        <f t="shared" si="2090"/>
        <v>#DIV/0!</v>
      </c>
    </row>
    <row r="786" spans="1:29" s="9" customFormat="1" ht="16.5" hidden="1">
      <c r="A786" s="71" t="s">
        <v>175</v>
      </c>
      <c r="B786" s="62" t="s">
        <v>56</v>
      </c>
      <c r="C786" s="21" t="s">
        <v>53</v>
      </c>
      <c r="D786" s="52" t="s">
        <v>621</v>
      </c>
      <c r="E786" s="21" t="s">
        <v>174</v>
      </c>
      <c r="F786" s="22"/>
      <c r="G786" s="22"/>
      <c r="H786" s="37"/>
      <c r="I786" s="37"/>
      <c r="J786" s="37"/>
      <c r="K786" s="37"/>
      <c r="L786" s="22"/>
      <c r="M786" s="22"/>
      <c r="N786" s="37"/>
      <c r="O786" s="37"/>
      <c r="P786" s="37"/>
      <c r="Q786" s="37"/>
      <c r="R786" s="22"/>
      <c r="S786" s="22"/>
      <c r="T786" s="37"/>
      <c r="U786" s="37"/>
      <c r="V786" s="37"/>
      <c r="W786" s="37"/>
      <c r="X786" s="22"/>
      <c r="Y786" s="22"/>
      <c r="Z786" s="22"/>
      <c r="AA786" s="22"/>
      <c r="AB786" s="104" t="e">
        <f t="shared" si="2089"/>
        <v>#DIV/0!</v>
      </c>
      <c r="AC786" s="104" t="e">
        <f t="shared" si="2090"/>
        <v>#DIV/0!</v>
      </c>
    </row>
    <row r="787" spans="1:29" s="9" customFormat="1" ht="104.25" customHeight="1">
      <c r="A787" s="27" t="s">
        <v>202</v>
      </c>
      <c r="B787" s="21" t="s">
        <v>56</v>
      </c>
      <c r="C787" s="21" t="s">
        <v>53</v>
      </c>
      <c r="D787" s="26" t="s">
        <v>286</v>
      </c>
      <c r="E787" s="21"/>
      <c r="F787" s="22">
        <f t="shared" ref="F787:G790" si="2091">F788</f>
        <v>2525</v>
      </c>
      <c r="G787" s="22">
        <f t="shared" si="2091"/>
        <v>0</v>
      </c>
      <c r="H787" s="37">
        <f>H788</f>
        <v>0</v>
      </c>
      <c r="I787" s="37">
        <f t="shared" ref="I787:Y790" si="2092">I788</f>
        <v>0</v>
      </c>
      <c r="J787" s="37">
        <f t="shared" si="2092"/>
        <v>0</v>
      </c>
      <c r="K787" s="37">
        <f t="shared" si="2092"/>
        <v>0</v>
      </c>
      <c r="L787" s="22">
        <f t="shared" si="2092"/>
        <v>2525</v>
      </c>
      <c r="M787" s="37">
        <f t="shared" si="2092"/>
        <v>0</v>
      </c>
      <c r="N787" s="37">
        <f>N788</f>
        <v>0</v>
      </c>
      <c r="O787" s="37">
        <f t="shared" si="2092"/>
        <v>0</v>
      </c>
      <c r="P787" s="37">
        <f t="shared" si="2092"/>
        <v>0</v>
      </c>
      <c r="Q787" s="37">
        <f t="shared" si="2092"/>
        <v>0</v>
      </c>
      <c r="R787" s="22">
        <f t="shared" si="2092"/>
        <v>2525</v>
      </c>
      <c r="S787" s="37">
        <f t="shared" si="2092"/>
        <v>0</v>
      </c>
      <c r="T787" s="37">
        <f>T788</f>
        <v>0</v>
      </c>
      <c r="U787" s="37">
        <f t="shared" si="2092"/>
        <v>0</v>
      </c>
      <c r="V787" s="37">
        <f t="shared" si="2092"/>
        <v>0</v>
      </c>
      <c r="W787" s="37">
        <f t="shared" si="2092"/>
        <v>0</v>
      </c>
      <c r="X787" s="22">
        <f t="shared" si="2092"/>
        <v>2525</v>
      </c>
      <c r="Y787" s="22">
        <f t="shared" si="2092"/>
        <v>0</v>
      </c>
      <c r="Z787" s="22">
        <f t="shared" ref="Z787:AA787" si="2093">Z788</f>
        <v>140</v>
      </c>
      <c r="AA787" s="22">
        <f t="shared" si="2093"/>
        <v>0</v>
      </c>
      <c r="AB787" s="104">
        <f t="shared" si="2089"/>
        <v>5.544554455445545</v>
      </c>
      <c r="AC787" s="104"/>
    </row>
    <row r="788" spans="1:29" s="9" customFormat="1" ht="21.75" customHeight="1">
      <c r="A788" s="27" t="s">
        <v>78</v>
      </c>
      <c r="B788" s="21" t="s">
        <v>56</v>
      </c>
      <c r="C788" s="21" t="s">
        <v>53</v>
      </c>
      <c r="D788" s="26" t="s">
        <v>287</v>
      </c>
      <c r="E788" s="21"/>
      <c r="F788" s="22">
        <f t="shared" si="2091"/>
        <v>2525</v>
      </c>
      <c r="G788" s="22">
        <f t="shared" si="2091"/>
        <v>0</v>
      </c>
      <c r="H788" s="37">
        <f>H789</f>
        <v>0</v>
      </c>
      <c r="I788" s="37">
        <f t="shared" si="2092"/>
        <v>0</v>
      </c>
      <c r="J788" s="37">
        <f t="shared" si="2092"/>
        <v>0</v>
      </c>
      <c r="K788" s="37">
        <f t="shared" si="2092"/>
        <v>0</v>
      </c>
      <c r="L788" s="22">
        <f t="shared" si="2092"/>
        <v>2525</v>
      </c>
      <c r="M788" s="37">
        <f t="shared" si="2092"/>
        <v>0</v>
      </c>
      <c r="N788" s="37">
        <f>N789</f>
        <v>0</v>
      </c>
      <c r="O788" s="37">
        <f t="shared" si="2092"/>
        <v>0</v>
      </c>
      <c r="P788" s="37">
        <f t="shared" si="2092"/>
        <v>0</v>
      </c>
      <c r="Q788" s="37">
        <f t="shared" si="2092"/>
        <v>0</v>
      </c>
      <c r="R788" s="22">
        <f t="shared" si="2092"/>
        <v>2525</v>
      </c>
      <c r="S788" s="37">
        <f t="shared" si="2092"/>
        <v>0</v>
      </c>
      <c r="T788" s="37">
        <f>T789</f>
        <v>0</v>
      </c>
      <c r="U788" s="37">
        <f t="shared" ref="U788:AA790" si="2094">U789</f>
        <v>0</v>
      </c>
      <c r="V788" s="37">
        <f t="shared" si="2094"/>
        <v>0</v>
      </c>
      <c r="W788" s="37">
        <f t="shared" si="2094"/>
        <v>0</v>
      </c>
      <c r="X788" s="22">
        <f t="shared" si="2094"/>
        <v>2525</v>
      </c>
      <c r="Y788" s="22">
        <f t="shared" si="2094"/>
        <v>0</v>
      </c>
      <c r="Z788" s="22">
        <f t="shared" si="2094"/>
        <v>140</v>
      </c>
      <c r="AA788" s="22">
        <f t="shared" si="2094"/>
        <v>0</v>
      </c>
      <c r="AB788" s="104">
        <f t="shared" si="2089"/>
        <v>5.544554455445545</v>
      </c>
      <c r="AC788" s="104"/>
    </row>
    <row r="789" spans="1:29" s="9" customFormat="1" ht="24" customHeight="1">
      <c r="A789" s="55" t="s">
        <v>133</v>
      </c>
      <c r="B789" s="21" t="s">
        <v>56</v>
      </c>
      <c r="C789" s="21" t="s">
        <v>53</v>
      </c>
      <c r="D789" s="26" t="s">
        <v>445</v>
      </c>
      <c r="E789" s="21"/>
      <c r="F789" s="22">
        <f t="shared" si="2091"/>
        <v>2525</v>
      </c>
      <c r="G789" s="22">
        <f t="shared" si="2091"/>
        <v>0</v>
      </c>
      <c r="H789" s="37">
        <f>H790</f>
        <v>0</v>
      </c>
      <c r="I789" s="37">
        <f t="shared" si="2092"/>
        <v>0</v>
      </c>
      <c r="J789" s="37">
        <f t="shared" si="2092"/>
        <v>0</v>
      </c>
      <c r="K789" s="37">
        <f t="shared" si="2092"/>
        <v>0</v>
      </c>
      <c r="L789" s="22">
        <f t="shared" si="2092"/>
        <v>2525</v>
      </c>
      <c r="M789" s="37">
        <f t="shared" si="2092"/>
        <v>0</v>
      </c>
      <c r="N789" s="37">
        <f>N790</f>
        <v>0</v>
      </c>
      <c r="O789" s="37">
        <f t="shared" si="2092"/>
        <v>0</v>
      </c>
      <c r="P789" s="37">
        <f t="shared" si="2092"/>
        <v>0</v>
      </c>
      <c r="Q789" s="37">
        <f t="shared" si="2092"/>
        <v>0</v>
      </c>
      <c r="R789" s="22">
        <f t="shared" si="2092"/>
        <v>2525</v>
      </c>
      <c r="S789" s="37">
        <f t="shared" si="2092"/>
        <v>0</v>
      </c>
      <c r="T789" s="37">
        <f>T790</f>
        <v>0</v>
      </c>
      <c r="U789" s="37">
        <f t="shared" si="2094"/>
        <v>0</v>
      </c>
      <c r="V789" s="37">
        <f t="shared" si="2094"/>
        <v>0</v>
      </c>
      <c r="W789" s="37">
        <f t="shared" si="2094"/>
        <v>0</v>
      </c>
      <c r="X789" s="22">
        <f t="shared" si="2094"/>
        <v>2525</v>
      </c>
      <c r="Y789" s="22">
        <f t="shared" si="2094"/>
        <v>0</v>
      </c>
      <c r="Z789" s="22">
        <f t="shared" si="2094"/>
        <v>140</v>
      </c>
      <c r="AA789" s="22">
        <f t="shared" si="2094"/>
        <v>0</v>
      </c>
      <c r="AB789" s="104">
        <f t="shared" si="2089"/>
        <v>5.544554455445545</v>
      </c>
      <c r="AC789" s="104"/>
    </row>
    <row r="790" spans="1:29" s="9" customFormat="1" ht="38.25" customHeight="1">
      <c r="A790" s="55" t="s">
        <v>83</v>
      </c>
      <c r="B790" s="21" t="s">
        <v>56</v>
      </c>
      <c r="C790" s="21" t="s">
        <v>53</v>
      </c>
      <c r="D790" s="26" t="s">
        <v>445</v>
      </c>
      <c r="E790" s="21" t="s">
        <v>84</v>
      </c>
      <c r="F790" s="22">
        <f t="shared" si="2091"/>
        <v>2525</v>
      </c>
      <c r="G790" s="22">
        <f t="shared" si="2091"/>
        <v>0</v>
      </c>
      <c r="H790" s="37">
        <f>H791</f>
        <v>0</v>
      </c>
      <c r="I790" s="37">
        <f t="shared" si="2092"/>
        <v>0</v>
      </c>
      <c r="J790" s="37">
        <f t="shared" si="2092"/>
        <v>0</v>
      </c>
      <c r="K790" s="37">
        <f t="shared" si="2092"/>
        <v>0</v>
      </c>
      <c r="L790" s="22">
        <f t="shared" si="2092"/>
        <v>2525</v>
      </c>
      <c r="M790" s="37">
        <f t="shared" si="2092"/>
        <v>0</v>
      </c>
      <c r="N790" s="37">
        <f>N791</f>
        <v>0</v>
      </c>
      <c r="O790" s="37">
        <f t="shared" si="2092"/>
        <v>0</v>
      </c>
      <c r="P790" s="37">
        <f t="shared" si="2092"/>
        <v>0</v>
      </c>
      <c r="Q790" s="37">
        <f t="shared" si="2092"/>
        <v>0</v>
      </c>
      <c r="R790" s="22">
        <f t="shared" si="2092"/>
        <v>2525</v>
      </c>
      <c r="S790" s="37">
        <f t="shared" si="2092"/>
        <v>0</v>
      </c>
      <c r="T790" s="37">
        <f>T791</f>
        <v>0</v>
      </c>
      <c r="U790" s="37">
        <f t="shared" si="2094"/>
        <v>0</v>
      </c>
      <c r="V790" s="37">
        <f t="shared" si="2094"/>
        <v>0</v>
      </c>
      <c r="W790" s="37">
        <f t="shared" si="2094"/>
        <v>0</v>
      </c>
      <c r="X790" s="22">
        <f t="shared" si="2094"/>
        <v>2525</v>
      </c>
      <c r="Y790" s="22">
        <f t="shared" si="2094"/>
        <v>0</v>
      </c>
      <c r="Z790" s="22">
        <f t="shared" si="2094"/>
        <v>140</v>
      </c>
      <c r="AA790" s="22">
        <f t="shared" si="2094"/>
        <v>0</v>
      </c>
      <c r="AB790" s="104">
        <f t="shared" si="2089"/>
        <v>5.544554455445545</v>
      </c>
      <c r="AC790" s="104"/>
    </row>
    <row r="791" spans="1:29" s="9" customFormat="1" ht="20.25" customHeight="1">
      <c r="A791" s="55" t="s">
        <v>175</v>
      </c>
      <c r="B791" s="21" t="s">
        <v>56</v>
      </c>
      <c r="C791" s="21" t="s">
        <v>53</v>
      </c>
      <c r="D791" s="26" t="s">
        <v>445</v>
      </c>
      <c r="E791" s="21" t="s">
        <v>174</v>
      </c>
      <c r="F791" s="22">
        <f>2115+410</f>
        <v>2525</v>
      </c>
      <c r="G791" s="22"/>
      <c r="H791" s="37"/>
      <c r="I791" s="37"/>
      <c r="J791" s="37"/>
      <c r="K791" s="37"/>
      <c r="L791" s="22">
        <f>F791+H791+I791+J791+K791</f>
        <v>2525</v>
      </c>
      <c r="M791" s="22">
        <f>G791+K791</f>
        <v>0</v>
      </c>
      <c r="N791" s="37"/>
      <c r="O791" s="37"/>
      <c r="P791" s="37"/>
      <c r="Q791" s="37"/>
      <c r="R791" s="22">
        <f>L791+N791+O791+P791+Q791</f>
        <v>2525</v>
      </c>
      <c r="S791" s="22">
        <f>M791+Q791</f>
        <v>0</v>
      </c>
      <c r="T791" s="37"/>
      <c r="U791" s="37"/>
      <c r="V791" s="37"/>
      <c r="W791" s="37"/>
      <c r="X791" s="22">
        <f>R791+T791+U791+V791+W791</f>
        <v>2525</v>
      </c>
      <c r="Y791" s="22">
        <f>S791+W791</f>
        <v>0</v>
      </c>
      <c r="Z791" s="22">
        <v>140</v>
      </c>
      <c r="AA791" s="22"/>
      <c r="AB791" s="104">
        <f t="shared" si="2089"/>
        <v>5.544554455445545</v>
      </c>
      <c r="AC791" s="104"/>
    </row>
    <row r="792" spans="1:29" s="9" customFormat="1" ht="20.25" customHeight="1">
      <c r="A792" s="55"/>
      <c r="B792" s="21"/>
      <c r="C792" s="21"/>
      <c r="D792" s="26"/>
      <c r="E792" s="21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  <c r="Z792" s="22"/>
      <c r="AA792" s="22"/>
      <c r="AB792" s="104"/>
      <c r="AC792" s="104"/>
    </row>
    <row r="793" spans="1:29" s="9" customFormat="1" ht="56.25">
      <c r="A793" s="50" t="s">
        <v>65</v>
      </c>
      <c r="B793" s="19" t="s">
        <v>56</v>
      </c>
      <c r="C793" s="19" t="s">
        <v>62</v>
      </c>
      <c r="D793" s="54"/>
      <c r="E793" s="19"/>
      <c r="F793" s="20">
        <f t="shared" ref="F793:G797" si="2095">F794</f>
        <v>3284</v>
      </c>
      <c r="G793" s="20">
        <f t="shared" si="2095"/>
        <v>0</v>
      </c>
      <c r="H793" s="37">
        <f>H794</f>
        <v>0</v>
      </c>
      <c r="I793" s="37">
        <f t="shared" ref="I793:Y797" si="2096">I794</f>
        <v>0</v>
      </c>
      <c r="J793" s="37">
        <f t="shared" si="2096"/>
        <v>0</v>
      </c>
      <c r="K793" s="37">
        <f t="shared" si="2096"/>
        <v>0</v>
      </c>
      <c r="L793" s="24">
        <f t="shared" si="2096"/>
        <v>3284</v>
      </c>
      <c r="M793" s="37">
        <f t="shared" si="2096"/>
        <v>0</v>
      </c>
      <c r="N793" s="37">
        <f>N794</f>
        <v>0</v>
      </c>
      <c r="O793" s="37">
        <f t="shared" si="2096"/>
        <v>0</v>
      </c>
      <c r="P793" s="37">
        <f t="shared" si="2096"/>
        <v>0</v>
      </c>
      <c r="Q793" s="37">
        <f t="shared" si="2096"/>
        <v>0</v>
      </c>
      <c r="R793" s="24">
        <f t="shared" si="2096"/>
        <v>3284</v>
      </c>
      <c r="S793" s="37">
        <f t="shared" si="2096"/>
        <v>0</v>
      </c>
      <c r="T793" s="37">
        <f>T794</f>
        <v>0</v>
      </c>
      <c r="U793" s="37">
        <f t="shared" si="2096"/>
        <v>0</v>
      </c>
      <c r="V793" s="37">
        <f t="shared" si="2096"/>
        <v>0</v>
      </c>
      <c r="W793" s="37">
        <f t="shared" si="2096"/>
        <v>0</v>
      </c>
      <c r="X793" s="24">
        <f t="shared" si="2096"/>
        <v>3284</v>
      </c>
      <c r="Y793" s="24">
        <f t="shared" si="2096"/>
        <v>0</v>
      </c>
      <c r="Z793" s="20">
        <f t="shared" ref="Z793:AA793" si="2097">Z794</f>
        <v>776</v>
      </c>
      <c r="AA793" s="20">
        <f t="shared" si="2097"/>
        <v>0</v>
      </c>
      <c r="AB793" s="105">
        <f t="shared" si="2089"/>
        <v>23.629719853836782</v>
      </c>
      <c r="AC793" s="105"/>
    </row>
    <row r="794" spans="1:29" s="9" customFormat="1" ht="99">
      <c r="A794" s="27" t="s">
        <v>202</v>
      </c>
      <c r="B794" s="21" t="s">
        <v>56</v>
      </c>
      <c r="C794" s="21" t="s">
        <v>62</v>
      </c>
      <c r="D794" s="26" t="s">
        <v>286</v>
      </c>
      <c r="E794" s="21"/>
      <c r="F794" s="22">
        <f t="shared" si="2095"/>
        <v>3284</v>
      </c>
      <c r="G794" s="22">
        <f t="shared" si="2095"/>
        <v>0</v>
      </c>
      <c r="H794" s="37">
        <f>H795</f>
        <v>0</v>
      </c>
      <c r="I794" s="37">
        <f t="shared" si="2096"/>
        <v>0</v>
      </c>
      <c r="J794" s="37">
        <f t="shared" si="2096"/>
        <v>0</v>
      </c>
      <c r="K794" s="37">
        <f t="shared" si="2096"/>
        <v>0</v>
      </c>
      <c r="L794" s="22">
        <f t="shared" si="2096"/>
        <v>3284</v>
      </c>
      <c r="M794" s="37">
        <f t="shared" si="2096"/>
        <v>0</v>
      </c>
      <c r="N794" s="37">
        <f>N795</f>
        <v>0</v>
      </c>
      <c r="O794" s="37">
        <f t="shared" si="2096"/>
        <v>0</v>
      </c>
      <c r="P794" s="37">
        <f t="shared" si="2096"/>
        <v>0</v>
      </c>
      <c r="Q794" s="37">
        <f t="shared" si="2096"/>
        <v>0</v>
      </c>
      <c r="R794" s="22">
        <f t="shared" si="2096"/>
        <v>3284</v>
      </c>
      <c r="S794" s="37">
        <f t="shared" si="2096"/>
        <v>0</v>
      </c>
      <c r="T794" s="37">
        <f>T795</f>
        <v>0</v>
      </c>
      <c r="U794" s="37">
        <f t="shared" ref="U794:AA797" si="2098">U795</f>
        <v>0</v>
      </c>
      <c r="V794" s="37">
        <f t="shared" si="2098"/>
        <v>0</v>
      </c>
      <c r="W794" s="37">
        <f t="shared" si="2098"/>
        <v>0</v>
      </c>
      <c r="X794" s="22">
        <f t="shared" si="2098"/>
        <v>3284</v>
      </c>
      <c r="Y794" s="22">
        <f t="shared" si="2098"/>
        <v>0</v>
      </c>
      <c r="Z794" s="22">
        <f t="shared" si="2098"/>
        <v>776</v>
      </c>
      <c r="AA794" s="22">
        <f t="shared" si="2098"/>
        <v>0</v>
      </c>
      <c r="AB794" s="104">
        <f t="shared" si="2089"/>
        <v>23.629719853836782</v>
      </c>
      <c r="AC794" s="104"/>
    </row>
    <row r="795" spans="1:29" s="9" customFormat="1" ht="33">
      <c r="A795" s="48" t="s">
        <v>212</v>
      </c>
      <c r="B795" s="21" t="s">
        <v>56</v>
      </c>
      <c r="C795" s="21" t="s">
        <v>62</v>
      </c>
      <c r="D795" s="26" t="s">
        <v>298</v>
      </c>
      <c r="E795" s="21"/>
      <c r="F795" s="22">
        <f t="shared" si="2095"/>
        <v>3284</v>
      </c>
      <c r="G795" s="22">
        <f t="shared" si="2095"/>
        <v>0</v>
      </c>
      <c r="H795" s="37">
        <f>H796</f>
        <v>0</v>
      </c>
      <c r="I795" s="37">
        <f t="shared" si="2096"/>
        <v>0</v>
      </c>
      <c r="J795" s="37">
        <f t="shared" si="2096"/>
        <v>0</v>
      </c>
      <c r="K795" s="37">
        <f t="shared" si="2096"/>
        <v>0</v>
      </c>
      <c r="L795" s="22">
        <f t="shared" si="2096"/>
        <v>3284</v>
      </c>
      <c r="M795" s="37">
        <f t="shared" si="2096"/>
        <v>0</v>
      </c>
      <c r="N795" s="37">
        <f>N796</f>
        <v>0</v>
      </c>
      <c r="O795" s="37">
        <f t="shared" si="2096"/>
        <v>0</v>
      </c>
      <c r="P795" s="37">
        <f t="shared" si="2096"/>
        <v>0</v>
      </c>
      <c r="Q795" s="37">
        <f t="shared" si="2096"/>
        <v>0</v>
      </c>
      <c r="R795" s="22">
        <f t="shared" si="2096"/>
        <v>3284</v>
      </c>
      <c r="S795" s="37">
        <f t="shared" si="2096"/>
        <v>0</v>
      </c>
      <c r="T795" s="37">
        <f>T796</f>
        <v>0</v>
      </c>
      <c r="U795" s="37">
        <f t="shared" si="2098"/>
        <v>0</v>
      </c>
      <c r="V795" s="37">
        <f t="shared" si="2098"/>
        <v>0</v>
      </c>
      <c r="W795" s="37">
        <f t="shared" si="2098"/>
        <v>0</v>
      </c>
      <c r="X795" s="22">
        <f t="shared" si="2098"/>
        <v>3284</v>
      </c>
      <c r="Y795" s="22">
        <f t="shared" si="2098"/>
        <v>0</v>
      </c>
      <c r="Z795" s="22">
        <f t="shared" si="2098"/>
        <v>776</v>
      </c>
      <c r="AA795" s="22">
        <f t="shared" si="2098"/>
        <v>0</v>
      </c>
      <c r="AB795" s="104">
        <f t="shared" si="2089"/>
        <v>23.629719853836782</v>
      </c>
      <c r="AC795" s="104"/>
    </row>
    <row r="796" spans="1:29" s="9" customFormat="1" ht="66">
      <c r="A796" s="27" t="s">
        <v>127</v>
      </c>
      <c r="B796" s="21" t="s">
        <v>56</v>
      </c>
      <c r="C796" s="21" t="s">
        <v>62</v>
      </c>
      <c r="D796" s="26" t="s">
        <v>299</v>
      </c>
      <c r="E796" s="21"/>
      <c r="F796" s="22">
        <f t="shared" si="2095"/>
        <v>3284</v>
      </c>
      <c r="G796" s="22">
        <f t="shared" si="2095"/>
        <v>0</v>
      </c>
      <c r="H796" s="37">
        <f>H797</f>
        <v>0</v>
      </c>
      <c r="I796" s="37">
        <f t="shared" si="2096"/>
        <v>0</v>
      </c>
      <c r="J796" s="37">
        <f t="shared" si="2096"/>
        <v>0</v>
      </c>
      <c r="K796" s="37">
        <f t="shared" si="2096"/>
        <v>0</v>
      </c>
      <c r="L796" s="22">
        <f t="shared" si="2096"/>
        <v>3284</v>
      </c>
      <c r="M796" s="37">
        <f t="shared" si="2096"/>
        <v>0</v>
      </c>
      <c r="N796" s="37">
        <f>N797</f>
        <v>0</v>
      </c>
      <c r="O796" s="37">
        <f t="shared" si="2096"/>
        <v>0</v>
      </c>
      <c r="P796" s="37">
        <f t="shared" si="2096"/>
        <v>0</v>
      </c>
      <c r="Q796" s="37">
        <f t="shared" si="2096"/>
        <v>0</v>
      </c>
      <c r="R796" s="22">
        <f t="shared" si="2096"/>
        <v>3284</v>
      </c>
      <c r="S796" s="37">
        <f t="shared" si="2096"/>
        <v>0</v>
      </c>
      <c r="T796" s="37">
        <f>T797</f>
        <v>0</v>
      </c>
      <c r="U796" s="37">
        <f t="shared" si="2098"/>
        <v>0</v>
      </c>
      <c r="V796" s="37">
        <f t="shared" si="2098"/>
        <v>0</v>
      </c>
      <c r="W796" s="37">
        <f t="shared" si="2098"/>
        <v>0</v>
      </c>
      <c r="X796" s="22">
        <f t="shared" si="2098"/>
        <v>3284</v>
      </c>
      <c r="Y796" s="22">
        <f t="shared" si="2098"/>
        <v>0</v>
      </c>
      <c r="Z796" s="22">
        <f t="shared" si="2098"/>
        <v>776</v>
      </c>
      <c r="AA796" s="22">
        <f t="shared" si="2098"/>
        <v>0</v>
      </c>
      <c r="AB796" s="104">
        <f t="shared" si="2089"/>
        <v>23.629719853836782</v>
      </c>
      <c r="AC796" s="104"/>
    </row>
    <row r="797" spans="1:29" s="9" customFormat="1" ht="38.25" customHeight="1">
      <c r="A797" s="27" t="s">
        <v>83</v>
      </c>
      <c r="B797" s="21" t="s">
        <v>56</v>
      </c>
      <c r="C797" s="21" t="s">
        <v>62</v>
      </c>
      <c r="D797" s="26" t="s">
        <v>299</v>
      </c>
      <c r="E797" s="21" t="s">
        <v>84</v>
      </c>
      <c r="F797" s="22">
        <f t="shared" si="2095"/>
        <v>3284</v>
      </c>
      <c r="G797" s="22">
        <f t="shared" si="2095"/>
        <v>0</v>
      </c>
      <c r="H797" s="37">
        <f>H798</f>
        <v>0</v>
      </c>
      <c r="I797" s="37">
        <f t="shared" si="2096"/>
        <v>0</v>
      </c>
      <c r="J797" s="37">
        <f t="shared" si="2096"/>
        <v>0</v>
      </c>
      <c r="K797" s="37">
        <f t="shared" si="2096"/>
        <v>0</v>
      </c>
      <c r="L797" s="22">
        <f t="shared" si="2096"/>
        <v>3284</v>
      </c>
      <c r="M797" s="37">
        <f t="shared" si="2096"/>
        <v>0</v>
      </c>
      <c r="N797" s="37">
        <f>N798</f>
        <v>0</v>
      </c>
      <c r="O797" s="37">
        <f t="shared" si="2096"/>
        <v>0</v>
      </c>
      <c r="P797" s="37">
        <f t="shared" si="2096"/>
        <v>0</v>
      </c>
      <c r="Q797" s="37">
        <f t="shared" si="2096"/>
        <v>0</v>
      </c>
      <c r="R797" s="22">
        <f t="shared" si="2096"/>
        <v>3284</v>
      </c>
      <c r="S797" s="37">
        <f t="shared" si="2096"/>
        <v>0</v>
      </c>
      <c r="T797" s="37">
        <f>T798</f>
        <v>0</v>
      </c>
      <c r="U797" s="37">
        <f t="shared" si="2098"/>
        <v>0</v>
      </c>
      <c r="V797" s="37">
        <f t="shared" si="2098"/>
        <v>0</v>
      </c>
      <c r="W797" s="37">
        <f t="shared" si="2098"/>
        <v>0</v>
      </c>
      <c r="X797" s="22">
        <f t="shared" si="2098"/>
        <v>3284</v>
      </c>
      <c r="Y797" s="22">
        <f t="shared" si="2098"/>
        <v>0</v>
      </c>
      <c r="Z797" s="22">
        <f t="shared" si="2098"/>
        <v>776</v>
      </c>
      <c r="AA797" s="22">
        <f t="shared" si="2098"/>
        <v>0</v>
      </c>
      <c r="AB797" s="104">
        <f t="shared" si="2089"/>
        <v>23.629719853836782</v>
      </c>
      <c r="AC797" s="104"/>
    </row>
    <row r="798" spans="1:29" s="9" customFormat="1" ht="16.5">
      <c r="A798" s="27" t="s">
        <v>175</v>
      </c>
      <c r="B798" s="21" t="s">
        <v>56</v>
      </c>
      <c r="C798" s="21" t="s">
        <v>62</v>
      </c>
      <c r="D798" s="26" t="s">
        <v>299</v>
      </c>
      <c r="E798" s="21" t="s">
        <v>174</v>
      </c>
      <c r="F798" s="22">
        <f>3179+105</f>
        <v>3284</v>
      </c>
      <c r="G798" s="22"/>
      <c r="H798" s="37"/>
      <c r="I798" s="37"/>
      <c r="J798" s="37"/>
      <c r="K798" s="37"/>
      <c r="L798" s="22">
        <f>F798+H798+I798+J798+K798</f>
        <v>3284</v>
      </c>
      <c r="M798" s="22">
        <f>G798+K798</f>
        <v>0</v>
      </c>
      <c r="N798" s="37"/>
      <c r="O798" s="37"/>
      <c r="P798" s="37"/>
      <c r="Q798" s="37"/>
      <c r="R798" s="22">
        <f>L798+N798+O798+P798+Q798</f>
        <v>3284</v>
      </c>
      <c r="S798" s="22">
        <f>M798+Q798</f>
        <v>0</v>
      </c>
      <c r="T798" s="37"/>
      <c r="U798" s="37"/>
      <c r="V798" s="37"/>
      <c r="W798" s="37"/>
      <c r="X798" s="22">
        <f>R798+T798+U798+V798+W798</f>
        <v>3284</v>
      </c>
      <c r="Y798" s="22">
        <f>S798+W798</f>
        <v>0</v>
      </c>
      <c r="Z798" s="22">
        <v>776</v>
      </c>
      <c r="AA798" s="22"/>
      <c r="AB798" s="104">
        <f t="shared" si="2089"/>
        <v>23.629719853836782</v>
      </c>
      <c r="AC798" s="104"/>
    </row>
    <row r="799" spans="1:29" s="11" customFormat="1" ht="16.5">
      <c r="A799" s="27"/>
      <c r="B799" s="21"/>
      <c r="C799" s="21"/>
      <c r="D799" s="26"/>
      <c r="E799" s="21"/>
      <c r="F799" s="76"/>
      <c r="G799" s="76"/>
      <c r="H799" s="76"/>
      <c r="I799" s="76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76"/>
      <c r="W799" s="76"/>
      <c r="X799" s="76"/>
      <c r="Y799" s="76"/>
      <c r="Z799" s="22"/>
      <c r="AA799" s="22"/>
      <c r="AB799" s="104"/>
      <c r="AC799" s="104"/>
    </row>
    <row r="800" spans="1:29" s="11" customFormat="1" ht="18.75">
      <c r="A800" s="50" t="s">
        <v>488</v>
      </c>
      <c r="B800" s="19" t="s">
        <v>56</v>
      </c>
      <c r="C800" s="19" t="s">
        <v>60</v>
      </c>
      <c r="D800" s="54"/>
      <c r="E800" s="19"/>
      <c r="F800" s="24">
        <f t="shared" ref="F800:G800" si="2099">F801</f>
        <v>5576</v>
      </c>
      <c r="G800" s="24">
        <f t="shared" si="2099"/>
        <v>0</v>
      </c>
      <c r="H800" s="24">
        <f>H801</f>
        <v>0</v>
      </c>
      <c r="I800" s="24">
        <f t="shared" ref="I800:S800" si="2100">I801</f>
        <v>0</v>
      </c>
      <c r="J800" s="24">
        <f t="shared" si="2100"/>
        <v>0</v>
      </c>
      <c r="K800" s="24">
        <f t="shared" si="2100"/>
        <v>0</v>
      </c>
      <c r="L800" s="24">
        <f t="shared" si="2100"/>
        <v>5576</v>
      </c>
      <c r="M800" s="24">
        <f t="shared" si="2100"/>
        <v>0</v>
      </c>
      <c r="N800" s="24">
        <f>N801</f>
        <v>0</v>
      </c>
      <c r="O800" s="24">
        <f t="shared" si="2100"/>
        <v>0</v>
      </c>
      <c r="P800" s="24">
        <f t="shared" si="2100"/>
        <v>0</v>
      </c>
      <c r="Q800" s="24">
        <f t="shared" si="2100"/>
        <v>0</v>
      </c>
      <c r="R800" s="24">
        <f t="shared" si="2100"/>
        <v>5576</v>
      </c>
      <c r="S800" s="24">
        <f t="shared" si="2100"/>
        <v>0</v>
      </c>
      <c r="T800" s="24">
        <f>T801</f>
        <v>0</v>
      </c>
      <c r="U800" s="24">
        <f t="shared" ref="U800:AA800" si="2101">U801</f>
        <v>0</v>
      </c>
      <c r="V800" s="24">
        <f t="shared" si="2101"/>
        <v>0</v>
      </c>
      <c r="W800" s="24">
        <f t="shared" si="2101"/>
        <v>10371</v>
      </c>
      <c r="X800" s="24">
        <f t="shared" si="2101"/>
        <v>15947</v>
      </c>
      <c r="Y800" s="24">
        <f t="shared" si="2101"/>
        <v>10371</v>
      </c>
      <c r="Z800" s="20">
        <f t="shared" si="2101"/>
        <v>4024</v>
      </c>
      <c r="AA800" s="20">
        <f t="shared" si="2101"/>
        <v>2535</v>
      </c>
      <c r="AB800" s="105">
        <f t="shared" si="2089"/>
        <v>25.233586254467927</v>
      </c>
      <c r="AC800" s="105">
        <f t="shared" si="2090"/>
        <v>24.443158808215216</v>
      </c>
    </row>
    <row r="801" spans="1:29" s="11" customFormat="1" ht="34.5">
      <c r="A801" s="55" t="s">
        <v>739</v>
      </c>
      <c r="B801" s="21" t="s">
        <v>56</v>
      </c>
      <c r="C801" s="21" t="s">
        <v>60</v>
      </c>
      <c r="D801" s="26" t="s">
        <v>269</v>
      </c>
      <c r="E801" s="19"/>
      <c r="F801" s="34">
        <f>F802+F806</f>
        <v>5576</v>
      </c>
      <c r="G801" s="34">
        <f>G802+G806</f>
        <v>0</v>
      </c>
      <c r="H801" s="76">
        <f>H806</f>
        <v>0</v>
      </c>
      <c r="I801" s="76">
        <f t="shared" ref="I801:M801" si="2102">I806</f>
        <v>0</v>
      </c>
      <c r="J801" s="76">
        <f t="shared" si="2102"/>
        <v>0</v>
      </c>
      <c r="K801" s="76">
        <f t="shared" si="2102"/>
        <v>0</v>
      </c>
      <c r="L801" s="22">
        <f t="shared" si="2102"/>
        <v>5576</v>
      </c>
      <c r="M801" s="76">
        <f t="shared" si="2102"/>
        <v>0</v>
      </c>
      <c r="N801" s="76">
        <f>N806</f>
        <v>0</v>
      </c>
      <c r="O801" s="76">
        <f t="shared" ref="O801:S801" si="2103">O806</f>
        <v>0</v>
      </c>
      <c r="P801" s="76">
        <f t="shared" si="2103"/>
        <v>0</v>
      </c>
      <c r="Q801" s="76">
        <f t="shared" si="2103"/>
        <v>0</v>
      </c>
      <c r="R801" s="22">
        <f t="shared" si="2103"/>
        <v>5576</v>
      </c>
      <c r="S801" s="76">
        <f t="shared" si="2103"/>
        <v>0</v>
      </c>
      <c r="T801" s="76">
        <f>T806+T810</f>
        <v>0</v>
      </c>
      <c r="U801" s="76">
        <f t="shared" ref="U801:Y801" si="2104">U806+U810</f>
        <v>0</v>
      </c>
      <c r="V801" s="76">
        <f t="shared" si="2104"/>
        <v>0</v>
      </c>
      <c r="W801" s="22">
        <f t="shared" si="2104"/>
        <v>10371</v>
      </c>
      <c r="X801" s="22">
        <f t="shared" si="2104"/>
        <v>15947</v>
      </c>
      <c r="Y801" s="22">
        <f t="shared" si="2104"/>
        <v>10371</v>
      </c>
      <c r="Z801" s="22">
        <f t="shared" ref="Z801:AA801" si="2105">Z806+Z810</f>
        <v>4024</v>
      </c>
      <c r="AA801" s="22">
        <f t="shared" si="2105"/>
        <v>2535</v>
      </c>
      <c r="AB801" s="104">
        <f t="shared" si="2089"/>
        <v>25.233586254467927</v>
      </c>
      <c r="AC801" s="104">
        <f t="shared" si="2090"/>
        <v>24.443158808215216</v>
      </c>
    </row>
    <row r="802" spans="1:29" s="11" customFormat="1" ht="33" hidden="1" customHeight="1">
      <c r="A802" s="48" t="s">
        <v>212</v>
      </c>
      <c r="B802" s="21" t="s">
        <v>56</v>
      </c>
      <c r="C802" s="21" t="s">
        <v>60</v>
      </c>
      <c r="D802" s="26" t="s">
        <v>270</v>
      </c>
      <c r="E802" s="19"/>
      <c r="F802" s="34">
        <f t="shared" ref="F802:G804" si="2106">F803</f>
        <v>0</v>
      </c>
      <c r="G802" s="34">
        <f t="shared" si="2106"/>
        <v>0</v>
      </c>
      <c r="H802" s="76"/>
      <c r="I802" s="76"/>
      <c r="J802" s="76"/>
      <c r="K802" s="76"/>
      <c r="L802" s="22"/>
      <c r="M802" s="76"/>
      <c r="N802" s="76"/>
      <c r="O802" s="76"/>
      <c r="P802" s="76"/>
      <c r="Q802" s="76"/>
      <c r="R802" s="22"/>
      <c r="S802" s="76"/>
      <c r="T802" s="76"/>
      <c r="U802" s="76"/>
      <c r="V802" s="76"/>
      <c r="W802" s="76"/>
      <c r="X802" s="22"/>
      <c r="Y802" s="76"/>
      <c r="Z802" s="22"/>
      <c r="AA802" s="22"/>
      <c r="AB802" s="104" t="e">
        <f t="shared" si="2089"/>
        <v>#DIV/0!</v>
      </c>
      <c r="AC802" s="104" t="e">
        <f t="shared" si="2090"/>
        <v>#DIV/0!</v>
      </c>
    </row>
    <row r="803" spans="1:29" s="11" customFormat="1" ht="19.5" hidden="1" customHeight="1">
      <c r="A803" s="27" t="s">
        <v>89</v>
      </c>
      <c r="B803" s="21" t="s">
        <v>56</v>
      </c>
      <c r="C803" s="21" t="s">
        <v>60</v>
      </c>
      <c r="D803" s="26" t="s">
        <v>274</v>
      </c>
      <c r="E803" s="19"/>
      <c r="F803" s="34">
        <f t="shared" si="2106"/>
        <v>0</v>
      </c>
      <c r="G803" s="34">
        <f t="shared" si="2106"/>
        <v>0</v>
      </c>
      <c r="H803" s="76"/>
      <c r="I803" s="76"/>
      <c r="J803" s="76"/>
      <c r="K803" s="76"/>
      <c r="L803" s="22"/>
      <c r="M803" s="76"/>
      <c r="N803" s="76"/>
      <c r="O803" s="76"/>
      <c r="P803" s="76"/>
      <c r="Q803" s="76"/>
      <c r="R803" s="22"/>
      <c r="S803" s="76"/>
      <c r="T803" s="76"/>
      <c r="U803" s="76"/>
      <c r="V803" s="76"/>
      <c r="W803" s="76"/>
      <c r="X803" s="22"/>
      <c r="Y803" s="76"/>
      <c r="Z803" s="22"/>
      <c r="AA803" s="22"/>
      <c r="AB803" s="104" t="e">
        <f t="shared" si="2089"/>
        <v>#DIV/0!</v>
      </c>
      <c r="AC803" s="104" t="e">
        <f t="shared" si="2090"/>
        <v>#DIV/0!</v>
      </c>
    </row>
    <row r="804" spans="1:29" s="11" customFormat="1" ht="36.75" hidden="1" customHeight="1">
      <c r="A804" s="27" t="s">
        <v>83</v>
      </c>
      <c r="B804" s="21" t="s">
        <v>56</v>
      </c>
      <c r="C804" s="21" t="s">
        <v>60</v>
      </c>
      <c r="D804" s="26" t="s">
        <v>274</v>
      </c>
      <c r="E804" s="21" t="s">
        <v>84</v>
      </c>
      <c r="F804" s="22">
        <f t="shared" si="2106"/>
        <v>0</v>
      </c>
      <c r="G804" s="22">
        <f t="shared" si="2106"/>
        <v>0</v>
      </c>
      <c r="H804" s="76"/>
      <c r="I804" s="76"/>
      <c r="J804" s="76"/>
      <c r="K804" s="76"/>
      <c r="L804" s="22"/>
      <c r="M804" s="76"/>
      <c r="N804" s="76"/>
      <c r="O804" s="76"/>
      <c r="P804" s="76"/>
      <c r="Q804" s="76"/>
      <c r="R804" s="22"/>
      <c r="S804" s="76"/>
      <c r="T804" s="76"/>
      <c r="U804" s="76"/>
      <c r="V804" s="76"/>
      <c r="W804" s="76"/>
      <c r="X804" s="22"/>
      <c r="Y804" s="76"/>
      <c r="Z804" s="22"/>
      <c r="AA804" s="22"/>
      <c r="AB804" s="104" t="e">
        <f t="shared" si="2089"/>
        <v>#DIV/0!</v>
      </c>
      <c r="AC804" s="104" t="e">
        <f t="shared" si="2090"/>
        <v>#DIV/0!</v>
      </c>
    </row>
    <row r="805" spans="1:29" s="11" customFormat="1" ht="16.5" hidden="1">
      <c r="A805" s="27" t="s">
        <v>175</v>
      </c>
      <c r="B805" s="21" t="s">
        <v>56</v>
      </c>
      <c r="C805" s="21" t="s">
        <v>60</v>
      </c>
      <c r="D805" s="26" t="s">
        <v>274</v>
      </c>
      <c r="E805" s="21" t="s">
        <v>174</v>
      </c>
      <c r="F805" s="22"/>
      <c r="G805" s="22"/>
      <c r="H805" s="76"/>
      <c r="I805" s="76"/>
      <c r="J805" s="76"/>
      <c r="K805" s="76"/>
      <c r="L805" s="22"/>
      <c r="M805" s="76"/>
      <c r="N805" s="76"/>
      <c r="O805" s="76"/>
      <c r="P805" s="76"/>
      <c r="Q805" s="76"/>
      <c r="R805" s="22"/>
      <c r="S805" s="76"/>
      <c r="T805" s="76"/>
      <c r="U805" s="76"/>
      <c r="V805" s="76"/>
      <c r="W805" s="76"/>
      <c r="X805" s="22"/>
      <c r="Y805" s="76"/>
      <c r="Z805" s="22"/>
      <c r="AA805" s="22"/>
      <c r="AB805" s="104" t="e">
        <f t="shared" si="2089"/>
        <v>#DIV/0!</v>
      </c>
      <c r="AC805" s="104" t="e">
        <f t="shared" si="2090"/>
        <v>#DIV/0!</v>
      </c>
    </row>
    <row r="806" spans="1:29" s="11" customFormat="1" ht="20.25" customHeight="1">
      <c r="A806" s="55" t="s">
        <v>78</v>
      </c>
      <c r="B806" s="21" t="s">
        <v>56</v>
      </c>
      <c r="C806" s="21" t="s">
        <v>60</v>
      </c>
      <c r="D806" s="26" t="s">
        <v>272</v>
      </c>
      <c r="E806" s="19"/>
      <c r="F806" s="34">
        <f t="shared" ref="F806:G808" si="2107">F807</f>
        <v>5576</v>
      </c>
      <c r="G806" s="34">
        <f t="shared" si="2107"/>
        <v>0</v>
      </c>
      <c r="H806" s="76">
        <f>H807</f>
        <v>0</v>
      </c>
      <c r="I806" s="76">
        <f t="shared" ref="I806:X808" si="2108">I807</f>
        <v>0</v>
      </c>
      <c r="J806" s="76">
        <f t="shared" si="2108"/>
        <v>0</v>
      </c>
      <c r="K806" s="76">
        <f t="shared" si="2108"/>
        <v>0</v>
      </c>
      <c r="L806" s="22">
        <f t="shared" si="2108"/>
        <v>5576</v>
      </c>
      <c r="M806" s="76">
        <f t="shared" si="2108"/>
        <v>0</v>
      </c>
      <c r="N806" s="76">
        <f>N807</f>
        <v>0</v>
      </c>
      <c r="O806" s="76">
        <f t="shared" si="2108"/>
        <v>0</v>
      </c>
      <c r="P806" s="76">
        <f t="shared" si="2108"/>
        <v>0</v>
      </c>
      <c r="Q806" s="76">
        <f t="shared" si="2108"/>
        <v>0</v>
      </c>
      <c r="R806" s="22">
        <f t="shared" si="2108"/>
        <v>5576</v>
      </c>
      <c r="S806" s="76">
        <f t="shared" si="2108"/>
        <v>0</v>
      </c>
      <c r="T806" s="76">
        <f>T807</f>
        <v>0</v>
      </c>
      <c r="U806" s="76">
        <f t="shared" si="2108"/>
        <v>0</v>
      </c>
      <c r="V806" s="76">
        <f t="shared" si="2108"/>
        <v>0</v>
      </c>
      <c r="W806" s="76">
        <f t="shared" si="2108"/>
        <v>0</v>
      </c>
      <c r="X806" s="22">
        <f t="shared" si="2108"/>
        <v>5576</v>
      </c>
      <c r="Y806" s="76">
        <f t="shared" ref="U806:AA808" si="2109">Y807</f>
        <v>0</v>
      </c>
      <c r="Z806" s="22">
        <f t="shared" si="2109"/>
        <v>1489</v>
      </c>
      <c r="AA806" s="22">
        <f t="shared" si="2109"/>
        <v>0</v>
      </c>
      <c r="AB806" s="104">
        <f t="shared" si="2089"/>
        <v>26.703730272596843</v>
      </c>
      <c r="AC806" s="104"/>
    </row>
    <row r="807" spans="1:29" s="11" customFormat="1" ht="18.75">
      <c r="A807" s="27" t="s">
        <v>90</v>
      </c>
      <c r="B807" s="21" t="s">
        <v>56</v>
      </c>
      <c r="C807" s="21" t="s">
        <v>60</v>
      </c>
      <c r="D807" s="26" t="s">
        <v>275</v>
      </c>
      <c r="E807" s="19"/>
      <c r="F807" s="34">
        <f t="shared" si="2107"/>
        <v>5576</v>
      </c>
      <c r="G807" s="34">
        <f t="shared" si="2107"/>
        <v>0</v>
      </c>
      <c r="H807" s="76">
        <f>H808</f>
        <v>0</v>
      </c>
      <c r="I807" s="76">
        <f t="shared" si="2108"/>
        <v>0</v>
      </c>
      <c r="J807" s="76">
        <f t="shared" si="2108"/>
        <v>0</v>
      </c>
      <c r="K807" s="76">
        <f t="shared" si="2108"/>
        <v>0</v>
      </c>
      <c r="L807" s="22">
        <f t="shared" si="2108"/>
        <v>5576</v>
      </c>
      <c r="M807" s="76">
        <f t="shared" si="2108"/>
        <v>0</v>
      </c>
      <c r="N807" s="76">
        <f>N808</f>
        <v>0</v>
      </c>
      <c r="O807" s="76">
        <f t="shared" si="2108"/>
        <v>0</v>
      </c>
      <c r="P807" s="76">
        <f t="shared" si="2108"/>
        <v>0</v>
      </c>
      <c r="Q807" s="76">
        <f t="shared" si="2108"/>
        <v>0</v>
      </c>
      <c r="R807" s="22">
        <f t="shared" si="2108"/>
        <v>5576</v>
      </c>
      <c r="S807" s="76">
        <f t="shared" si="2108"/>
        <v>0</v>
      </c>
      <c r="T807" s="76">
        <f>T808</f>
        <v>0</v>
      </c>
      <c r="U807" s="76">
        <f t="shared" si="2109"/>
        <v>0</v>
      </c>
      <c r="V807" s="76">
        <f t="shared" si="2109"/>
        <v>0</v>
      </c>
      <c r="W807" s="76">
        <f t="shared" si="2109"/>
        <v>0</v>
      </c>
      <c r="X807" s="22">
        <f t="shared" si="2109"/>
        <v>5576</v>
      </c>
      <c r="Y807" s="76">
        <f t="shared" si="2109"/>
        <v>0</v>
      </c>
      <c r="Z807" s="22">
        <f t="shared" si="2109"/>
        <v>1489</v>
      </c>
      <c r="AA807" s="22">
        <f t="shared" si="2109"/>
        <v>0</v>
      </c>
      <c r="AB807" s="104">
        <f t="shared" si="2089"/>
        <v>26.703730272596843</v>
      </c>
      <c r="AC807" s="104"/>
    </row>
    <row r="808" spans="1:29" s="11" customFormat="1" ht="39" customHeight="1">
      <c r="A808" s="55" t="s">
        <v>83</v>
      </c>
      <c r="B808" s="21" t="s">
        <v>56</v>
      </c>
      <c r="C808" s="21" t="s">
        <v>60</v>
      </c>
      <c r="D808" s="26" t="s">
        <v>275</v>
      </c>
      <c r="E808" s="21" t="s">
        <v>84</v>
      </c>
      <c r="F808" s="22">
        <f t="shared" si="2107"/>
        <v>5576</v>
      </c>
      <c r="G808" s="22">
        <f t="shared" si="2107"/>
        <v>0</v>
      </c>
      <c r="H808" s="76">
        <f>H809</f>
        <v>0</v>
      </c>
      <c r="I808" s="76">
        <f t="shared" si="2108"/>
        <v>0</v>
      </c>
      <c r="J808" s="76">
        <f t="shared" si="2108"/>
        <v>0</v>
      </c>
      <c r="K808" s="76">
        <f t="shared" si="2108"/>
        <v>0</v>
      </c>
      <c r="L808" s="22">
        <f t="shared" si="2108"/>
        <v>5576</v>
      </c>
      <c r="M808" s="76">
        <f t="shared" si="2108"/>
        <v>0</v>
      </c>
      <c r="N808" s="76">
        <f>N809</f>
        <v>0</v>
      </c>
      <c r="O808" s="76">
        <f t="shared" si="2108"/>
        <v>0</v>
      </c>
      <c r="P808" s="76">
        <f t="shared" si="2108"/>
        <v>0</v>
      </c>
      <c r="Q808" s="76">
        <f t="shared" si="2108"/>
        <v>0</v>
      </c>
      <c r="R808" s="22">
        <f t="shared" si="2108"/>
        <v>5576</v>
      </c>
      <c r="S808" s="76">
        <f t="shared" si="2108"/>
        <v>0</v>
      </c>
      <c r="T808" s="76">
        <f>T809</f>
        <v>0</v>
      </c>
      <c r="U808" s="76">
        <f t="shared" si="2109"/>
        <v>0</v>
      </c>
      <c r="V808" s="76">
        <f t="shared" si="2109"/>
        <v>0</v>
      </c>
      <c r="W808" s="76">
        <f t="shared" si="2109"/>
        <v>0</v>
      </c>
      <c r="X808" s="22">
        <f t="shared" si="2109"/>
        <v>5576</v>
      </c>
      <c r="Y808" s="76">
        <f t="shared" si="2109"/>
        <v>0</v>
      </c>
      <c r="Z808" s="22">
        <f t="shared" si="2109"/>
        <v>1489</v>
      </c>
      <c r="AA808" s="22">
        <f t="shared" si="2109"/>
        <v>0</v>
      </c>
      <c r="AB808" s="104">
        <f t="shared" si="2089"/>
        <v>26.703730272596843</v>
      </c>
      <c r="AC808" s="104"/>
    </row>
    <row r="809" spans="1:29" s="11" customFormat="1" ht="16.5">
      <c r="A809" s="27" t="s">
        <v>175</v>
      </c>
      <c r="B809" s="21" t="s">
        <v>56</v>
      </c>
      <c r="C809" s="21" t="s">
        <v>60</v>
      </c>
      <c r="D809" s="26" t="s">
        <v>275</v>
      </c>
      <c r="E809" s="21" t="s">
        <v>174</v>
      </c>
      <c r="F809" s="22">
        <v>5576</v>
      </c>
      <c r="G809" s="22"/>
      <c r="H809" s="76"/>
      <c r="I809" s="76"/>
      <c r="J809" s="76"/>
      <c r="K809" s="76"/>
      <c r="L809" s="22">
        <f>F809+H809+I809+J809+K809</f>
        <v>5576</v>
      </c>
      <c r="M809" s="22">
        <f>G809+K809</f>
        <v>0</v>
      </c>
      <c r="N809" s="76"/>
      <c r="O809" s="76"/>
      <c r="P809" s="76"/>
      <c r="Q809" s="76"/>
      <c r="R809" s="22">
        <f>L809+N809+O809+P809+Q809</f>
        <v>5576</v>
      </c>
      <c r="S809" s="22">
        <f>M809+Q809</f>
        <v>0</v>
      </c>
      <c r="T809" s="76"/>
      <c r="U809" s="76"/>
      <c r="V809" s="76"/>
      <c r="W809" s="76"/>
      <c r="X809" s="22">
        <f>R809+T809+U809+V809+W809</f>
        <v>5576</v>
      </c>
      <c r="Y809" s="22">
        <f>S809+W809</f>
        <v>0</v>
      </c>
      <c r="Z809" s="22">
        <v>1489</v>
      </c>
      <c r="AA809" s="22"/>
      <c r="AB809" s="104">
        <f t="shared" si="2089"/>
        <v>26.703730272596843</v>
      </c>
      <c r="AC809" s="104"/>
    </row>
    <row r="810" spans="1:29" s="11" customFormat="1" ht="49.5">
      <c r="A810" s="59" t="s">
        <v>721</v>
      </c>
      <c r="B810" s="21" t="s">
        <v>56</v>
      </c>
      <c r="C810" s="21" t="s">
        <v>60</v>
      </c>
      <c r="D810" s="21" t="s">
        <v>722</v>
      </c>
      <c r="E810" s="21"/>
      <c r="F810" s="22"/>
      <c r="G810" s="22"/>
      <c r="H810" s="76"/>
      <c r="I810" s="76"/>
      <c r="J810" s="76"/>
      <c r="K810" s="76"/>
      <c r="L810" s="22"/>
      <c r="M810" s="22"/>
      <c r="N810" s="76"/>
      <c r="O810" s="76"/>
      <c r="P810" s="76"/>
      <c r="Q810" s="76"/>
      <c r="R810" s="22"/>
      <c r="S810" s="22"/>
      <c r="T810" s="76">
        <f>T811</f>
        <v>0</v>
      </c>
      <c r="U810" s="76">
        <f t="shared" ref="U810:AA811" si="2110">U811</f>
        <v>0</v>
      </c>
      <c r="V810" s="76">
        <f t="shared" si="2110"/>
        <v>0</v>
      </c>
      <c r="W810" s="22">
        <f t="shared" si="2110"/>
        <v>10371</v>
      </c>
      <c r="X810" s="22">
        <f t="shared" si="2110"/>
        <v>10371</v>
      </c>
      <c r="Y810" s="22">
        <f t="shared" si="2110"/>
        <v>10371</v>
      </c>
      <c r="Z810" s="22">
        <f t="shared" si="2110"/>
        <v>2535</v>
      </c>
      <c r="AA810" s="22">
        <f t="shared" si="2110"/>
        <v>2535</v>
      </c>
      <c r="AB810" s="104">
        <f t="shared" si="2089"/>
        <v>24.443158808215216</v>
      </c>
      <c r="AC810" s="104">
        <f t="shared" si="2090"/>
        <v>24.443158808215216</v>
      </c>
    </row>
    <row r="811" spans="1:29" s="11" customFormat="1" ht="49.5">
      <c r="A811" s="92" t="s">
        <v>83</v>
      </c>
      <c r="B811" s="21" t="s">
        <v>56</v>
      </c>
      <c r="C811" s="21" t="s">
        <v>60</v>
      </c>
      <c r="D811" s="21" t="s">
        <v>722</v>
      </c>
      <c r="E811" s="21" t="s">
        <v>84</v>
      </c>
      <c r="F811" s="22"/>
      <c r="G811" s="22"/>
      <c r="H811" s="76"/>
      <c r="I811" s="76"/>
      <c r="J811" s="76"/>
      <c r="K811" s="76"/>
      <c r="L811" s="22"/>
      <c r="M811" s="22"/>
      <c r="N811" s="76"/>
      <c r="O811" s="76"/>
      <c r="P811" s="76"/>
      <c r="Q811" s="76"/>
      <c r="R811" s="22"/>
      <c r="S811" s="22"/>
      <c r="T811" s="76">
        <f>T812</f>
        <v>0</v>
      </c>
      <c r="U811" s="76">
        <f t="shared" si="2110"/>
        <v>0</v>
      </c>
      <c r="V811" s="76">
        <f t="shared" si="2110"/>
        <v>0</v>
      </c>
      <c r="W811" s="22">
        <f t="shared" si="2110"/>
        <v>10371</v>
      </c>
      <c r="X811" s="22">
        <f t="shared" si="2110"/>
        <v>10371</v>
      </c>
      <c r="Y811" s="22">
        <f t="shared" si="2110"/>
        <v>10371</v>
      </c>
      <c r="Z811" s="22">
        <f t="shared" si="2110"/>
        <v>2535</v>
      </c>
      <c r="AA811" s="22">
        <f t="shared" si="2110"/>
        <v>2535</v>
      </c>
      <c r="AB811" s="104">
        <f t="shared" si="2089"/>
        <v>24.443158808215216</v>
      </c>
      <c r="AC811" s="104">
        <f t="shared" si="2090"/>
        <v>24.443158808215216</v>
      </c>
    </row>
    <row r="812" spans="1:29" s="11" customFormat="1" ht="16.5">
      <c r="A812" s="59" t="s">
        <v>175</v>
      </c>
      <c r="B812" s="21" t="s">
        <v>56</v>
      </c>
      <c r="C812" s="21" t="s">
        <v>60</v>
      </c>
      <c r="D812" s="21" t="s">
        <v>722</v>
      </c>
      <c r="E812" s="21" t="s">
        <v>174</v>
      </c>
      <c r="F812" s="22"/>
      <c r="G812" s="22"/>
      <c r="H812" s="76"/>
      <c r="I812" s="76"/>
      <c r="J812" s="76"/>
      <c r="K812" s="76"/>
      <c r="L812" s="22"/>
      <c r="M812" s="22"/>
      <c r="N812" s="76"/>
      <c r="O812" s="76"/>
      <c r="P812" s="76"/>
      <c r="Q812" s="76"/>
      <c r="R812" s="22"/>
      <c r="S812" s="22"/>
      <c r="T812" s="76"/>
      <c r="U812" s="76"/>
      <c r="V812" s="76"/>
      <c r="W812" s="22">
        <v>10371</v>
      </c>
      <c r="X812" s="22">
        <f>R812+T812+U812+V812+W812</f>
        <v>10371</v>
      </c>
      <c r="Y812" s="22">
        <f>S812+W812</f>
        <v>10371</v>
      </c>
      <c r="Z812" s="22">
        <v>2535</v>
      </c>
      <c r="AA812" s="22">
        <v>2535</v>
      </c>
      <c r="AB812" s="104">
        <f t="shared" si="2089"/>
        <v>24.443158808215216</v>
      </c>
      <c r="AC812" s="104">
        <f t="shared" si="2090"/>
        <v>24.443158808215216</v>
      </c>
    </row>
    <row r="813" spans="1:29" s="11" customFormat="1" ht="16.5">
      <c r="A813" s="27"/>
      <c r="B813" s="21"/>
      <c r="C813" s="21"/>
      <c r="D813" s="26"/>
      <c r="E813" s="21"/>
      <c r="F813" s="76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  <c r="Y813" s="76"/>
      <c r="Z813" s="22"/>
      <c r="AA813" s="22"/>
      <c r="AB813" s="104"/>
      <c r="AC813" s="104"/>
    </row>
    <row r="814" spans="1:29" s="11" customFormat="1" ht="18.75">
      <c r="A814" s="50" t="s">
        <v>456</v>
      </c>
      <c r="B814" s="19" t="s">
        <v>56</v>
      </c>
      <c r="C814" s="19" t="s">
        <v>56</v>
      </c>
      <c r="D814" s="54"/>
      <c r="E814" s="19"/>
      <c r="F814" s="24">
        <f t="shared" ref="F814:G814" si="2111">F815</f>
        <v>33498</v>
      </c>
      <c r="G814" s="24">
        <f t="shared" si="2111"/>
        <v>0</v>
      </c>
      <c r="H814" s="76">
        <f>H815</f>
        <v>0</v>
      </c>
      <c r="I814" s="76">
        <f t="shared" ref="I814:AA814" si="2112">I815</f>
        <v>0</v>
      </c>
      <c r="J814" s="76">
        <f t="shared" si="2112"/>
        <v>0</v>
      </c>
      <c r="K814" s="76">
        <f t="shared" si="2112"/>
        <v>0</v>
      </c>
      <c r="L814" s="24">
        <f t="shared" si="2112"/>
        <v>33498</v>
      </c>
      <c r="M814" s="24">
        <f t="shared" si="2112"/>
        <v>0</v>
      </c>
      <c r="N814" s="76">
        <f>N815</f>
        <v>0</v>
      </c>
      <c r="O814" s="76">
        <f t="shared" si="2112"/>
        <v>0</v>
      </c>
      <c r="P814" s="76">
        <f t="shared" si="2112"/>
        <v>0</v>
      </c>
      <c r="Q814" s="76">
        <f t="shared" si="2112"/>
        <v>0</v>
      </c>
      <c r="R814" s="24">
        <f t="shared" si="2112"/>
        <v>33498</v>
      </c>
      <c r="S814" s="24">
        <f t="shared" si="2112"/>
        <v>0</v>
      </c>
      <c r="T814" s="76">
        <f>T815</f>
        <v>0</v>
      </c>
      <c r="U814" s="76">
        <f t="shared" si="2112"/>
        <v>0</v>
      </c>
      <c r="V814" s="76">
        <f t="shared" si="2112"/>
        <v>0</v>
      </c>
      <c r="W814" s="76">
        <f t="shared" si="2112"/>
        <v>0</v>
      </c>
      <c r="X814" s="24">
        <f t="shared" si="2112"/>
        <v>33498</v>
      </c>
      <c r="Y814" s="24">
        <f t="shared" si="2112"/>
        <v>0</v>
      </c>
      <c r="Z814" s="20">
        <f t="shared" si="2112"/>
        <v>5141</v>
      </c>
      <c r="AA814" s="20">
        <f t="shared" si="2112"/>
        <v>0</v>
      </c>
      <c r="AB814" s="105">
        <f t="shared" si="2089"/>
        <v>15.347184906561587</v>
      </c>
      <c r="AC814" s="105"/>
    </row>
    <row r="815" spans="1:29" s="11" customFormat="1" ht="50.25">
      <c r="A815" s="27" t="s">
        <v>136</v>
      </c>
      <c r="B815" s="21" t="s">
        <v>56</v>
      </c>
      <c r="C815" s="21" t="s">
        <v>56</v>
      </c>
      <c r="D815" s="26" t="s">
        <v>228</v>
      </c>
      <c r="E815" s="19"/>
      <c r="F815" s="34">
        <f t="shared" ref="F815:G815" si="2113">F816+F820+F824</f>
        <v>33498</v>
      </c>
      <c r="G815" s="34">
        <f t="shared" si="2113"/>
        <v>0</v>
      </c>
      <c r="H815" s="76">
        <f>H816+H820</f>
        <v>0</v>
      </c>
      <c r="I815" s="76">
        <f t="shared" ref="I815:M815" si="2114">I816+I820</f>
        <v>0</v>
      </c>
      <c r="J815" s="76">
        <f t="shared" si="2114"/>
        <v>0</v>
      </c>
      <c r="K815" s="76">
        <f t="shared" si="2114"/>
        <v>0</v>
      </c>
      <c r="L815" s="34">
        <f t="shared" si="2114"/>
        <v>33498</v>
      </c>
      <c r="M815" s="76">
        <f t="shared" si="2114"/>
        <v>0</v>
      </c>
      <c r="N815" s="76">
        <f>N816+N820</f>
        <v>0</v>
      </c>
      <c r="O815" s="76">
        <f t="shared" ref="O815:S815" si="2115">O816+O820</f>
        <v>0</v>
      </c>
      <c r="P815" s="76">
        <f t="shared" si="2115"/>
        <v>0</v>
      </c>
      <c r="Q815" s="76">
        <f t="shared" si="2115"/>
        <v>0</v>
      </c>
      <c r="R815" s="34">
        <f t="shared" si="2115"/>
        <v>33498</v>
      </c>
      <c r="S815" s="76">
        <f t="shared" si="2115"/>
        <v>0</v>
      </c>
      <c r="T815" s="76">
        <f>T816+T820</f>
        <v>0</v>
      </c>
      <c r="U815" s="76">
        <f t="shared" ref="U815:X815" si="2116">U816+U820</f>
        <v>0</v>
      </c>
      <c r="V815" s="76">
        <f t="shared" si="2116"/>
        <v>0</v>
      </c>
      <c r="W815" s="76">
        <f t="shared" si="2116"/>
        <v>0</v>
      </c>
      <c r="X815" s="34">
        <f t="shared" si="2116"/>
        <v>33498</v>
      </c>
      <c r="Y815" s="34">
        <f t="shared" ref="Y815:AA815" si="2117">Y816+Y820</f>
        <v>0</v>
      </c>
      <c r="Z815" s="34">
        <f t="shared" si="2117"/>
        <v>5141</v>
      </c>
      <c r="AA815" s="34">
        <f t="shared" si="2117"/>
        <v>0</v>
      </c>
      <c r="AB815" s="104">
        <f t="shared" si="2089"/>
        <v>15.347184906561587</v>
      </c>
      <c r="AC815" s="104"/>
    </row>
    <row r="816" spans="1:29" s="11" customFormat="1" ht="33">
      <c r="A816" s="48" t="s">
        <v>212</v>
      </c>
      <c r="B816" s="21" t="s">
        <v>56</v>
      </c>
      <c r="C816" s="21" t="s">
        <v>56</v>
      </c>
      <c r="D816" s="64" t="s">
        <v>231</v>
      </c>
      <c r="E816" s="62"/>
      <c r="F816" s="34">
        <f t="shared" ref="F816:G818" si="2118">F817</f>
        <v>27193</v>
      </c>
      <c r="G816" s="34">
        <f t="shared" si="2118"/>
        <v>0</v>
      </c>
      <c r="H816" s="76">
        <f>H817</f>
        <v>0</v>
      </c>
      <c r="I816" s="76">
        <f t="shared" ref="I816:Y818" si="2119">I817</f>
        <v>0</v>
      </c>
      <c r="J816" s="76">
        <f t="shared" si="2119"/>
        <v>0</v>
      </c>
      <c r="K816" s="76">
        <f t="shared" si="2119"/>
        <v>0</v>
      </c>
      <c r="L816" s="22">
        <f t="shared" si="2119"/>
        <v>27193</v>
      </c>
      <c r="M816" s="76">
        <f t="shared" si="2119"/>
        <v>0</v>
      </c>
      <c r="N816" s="76">
        <f>N817</f>
        <v>0</v>
      </c>
      <c r="O816" s="76">
        <f t="shared" si="2119"/>
        <v>0</v>
      </c>
      <c r="P816" s="76">
        <f t="shared" si="2119"/>
        <v>0</v>
      </c>
      <c r="Q816" s="76">
        <f t="shared" si="2119"/>
        <v>0</v>
      </c>
      <c r="R816" s="22">
        <f t="shared" si="2119"/>
        <v>27193</v>
      </c>
      <c r="S816" s="76">
        <f t="shared" si="2119"/>
        <v>0</v>
      </c>
      <c r="T816" s="76">
        <f>T817</f>
        <v>0</v>
      </c>
      <c r="U816" s="76">
        <f t="shared" si="2119"/>
        <v>0</v>
      </c>
      <c r="V816" s="76">
        <f t="shared" si="2119"/>
        <v>0</v>
      </c>
      <c r="W816" s="76">
        <f t="shared" si="2119"/>
        <v>0</v>
      </c>
      <c r="X816" s="22">
        <f t="shared" si="2119"/>
        <v>27193</v>
      </c>
      <c r="Y816" s="22">
        <f t="shared" si="2119"/>
        <v>0</v>
      </c>
      <c r="Z816" s="22">
        <f t="shared" ref="Z816:AA816" si="2120">Z817</f>
        <v>4845</v>
      </c>
      <c r="AA816" s="22">
        <f t="shared" si="2120"/>
        <v>0</v>
      </c>
      <c r="AB816" s="104">
        <f t="shared" si="2089"/>
        <v>17.817085279299818</v>
      </c>
      <c r="AC816" s="104"/>
    </row>
    <row r="817" spans="1:29" s="11" customFormat="1" ht="33">
      <c r="A817" s="27" t="s">
        <v>138</v>
      </c>
      <c r="B817" s="21" t="s">
        <v>56</v>
      </c>
      <c r="C817" s="21" t="s">
        <v>56</v>
      </c>
      <c r="D817" s="64" t="s">
        <v>232</v>
      </c>
      <c r="E817" s="62"/>
      <c r="F817" s="34">
        <f t="shared" si="2118"/>
        <v>27193</v>
      </c>
      <c r="G817" s="34">
        <f t="shared" si="2118"/>
        <v>0</v>
      </c>
      <c r="H817" s="76">
        <f>H818</f>
        <v>0</v>
      </c>
      <c r="I817" s="76">
        <f t="shared" si="2119"/>
        <v>0</v>
      </c>
      <c r="J817" s="76">
        <f t="shared" si="2119"/>
        <v>0</v>
      </c>
      <c r="K817" s="76">
        <f t="shared" si="2119"/>
        <v>0</v>
      </c>
      <c r="L817" s="22">
        <f t="shared" si="2119"/>
        <v>27193</v>
      </c>
      <c r="M817" s="76">
        <f t="shared" si="2119"/>
        <v>0</v>
      </c>
      <c r="N817" s="76">
        <f>N818</f>
        <v>0</v>
      </c>
      <c r="O817" s="76">
        <f t="shared" si="2119"/>
        <v>0</v>
      </c>
      <c r="P817" s="76">
        <f t="shared" si="2119"/>
        <v>0</v>
      </c>
      <c r="Q817" s="76">
        <f t="shared" si="2119"/>
        <v>0</v>
      </c>
      <c r="R817" s="22">
        <f t="shared" si="2119"/>
        <v>27193</v>
      </c>
      <c r="S817" s="76">
        <f t="shared" si="2119"/>
        <v>0</v>
      </c>
      <c r="T817" s="76">
        <f>T818</f>
        <v>0</v>
      </c>
      <c r="U817" s="76">
        <f t="shared" ref="U817:AA818" si="2121">U818</f>
        <v>0</v>
      </c>
      <c r="V817" s="76">
        <f t="shared" si="2121"/>
        <v>0</v>
      </c>
      <c r="W817" s="76">
        <f t="shared" si="2121"/>
        <v>0</v>
      </c>
      <c r="X817" s="22">
        <f t="shared" si="2121"/>
        <v>27193</v>
      </c>
      <c r="Y817" s="22">
        <f t="shared" si="2121"/>
        <v>0</v>
      </c>
      <c r="Z817" s="22">
        <f t="shared" si="2121"/>
        <v>4845</v>
      </c>
      <c r="AA817" s="22">
        <f t="shared" si="2121"/>
        <v>0</v>
      </c>
      <c r="AB817" s="104">
        <f t="shared" si="2089"/>
        <v>17.817085279299818</v>
      </c>
      <c r="AC817" s="104"/>
    </row>
    <row r="818" spans="1:29" s="11" customFormat="1" ht="35.25" customHeight="1">
      <c r="A818" s="27" t="s">
        <v>83</v>
      </c>
      <c r="B818" s="21" t="s">
        <v>56</v>
      </c>
      <c r="C818" s="21" t="s">
        <v>56</v>
      </c>
      <c r="D818" s="64" t="s">
        <v>232</v>
      </c>
      <c r="E818" s="62">
        <v>600</v>
      </c>
      <c r="F818" s="22">
        <f t="shared" si="2118"/>
        <v>27193</v>
      </c>
      <c r="G818" s="22">
        <f t="shared" si="2118"/>
        <v>0</v>
      </c>
      <c r="H818" s="76">
        <f>H819</f>
        <v>0</v>
      </c>
      <c r="I818" s="76">
        <f t="shared" si="2119"/>
        <v>0</v>
      </c>
      <c r="J818" s="76">
        <f t="shared" si="2119"/>
        <v>0</v>
      </c>
      <c r="K818" s="76">
        <f t="shared" si="2119"/>
        <v>0</v>
      </c>
      <c r="L818" s="22">
        <f t="shared" si="2119"/>
        <v>27193</v>
      </c>
      <c r="M818" s="76">
        <f t="shared" si="2119"/>
        <v>0</v>
      </c>
      <c r="N818" s="76">
        <f>N819</f>
        <v>0</v>
      </c>
      <c r="O818" s="76">
        <f t="shared" si="2119"/>
        <v>0</v>
      </c>
      <c r="P818" s="76">
        <f t="shared" si="2119"/>
        <v>0</v>
      </c>
      <c r="Q818" s="76">
        <f t="shared" si="2119"/>
        <v>0</v>
      </c>
      <c r="R818" s="22">
        <f t="shared" si="2119"/>
        <v>27193</v>
      </c>
      <c r="S818" s="76">
        <f t="shared" si="2119"/>
        <v>0</v>
      </c>
      <c r="T818" s="76">
        <f>T819</f>
        <v>0</v>
      </c>
      <c r="U818" s="76">
        <f t="shared" si="2121"/>
        <v>0</v>
      </c>
      <c r="V818" s="76">
        <f t="shared" si="2121"/>
        <v>0</v>
      </c>
      <c r="W818" s="76">
        <f t="shared" si="2121"/>
        <v>0</v>
      </c>
      <c r="X818" s="22">
        <f t="shared" si="2121"/>
        <v>27193</v>
      </c>
      <c r="Y818" s="22">
        <f t="shared" si="2121"/>
        <v>0</v>
      </c>
      <c r="Z818" s="22">
        <f t="shared" si="2121"/>
        <v>4845</v>
      </c>
      <c r="AA818" s="22">
        <f t="shared" si="2121"/>
        <v>0</v>
      </c>
      <c r="AB818" s="104">
        <f t="shared" si="2089"/>
        <v>17.817085279299818</v>
      </c>
      <c r="AC818" s="104"/>
    </row>
    <row r="819" spans="1:29" s="11" customFormat="1" ht="16.5">
      <c r="A819" s="27" t="s">
        <v>175</v>
      </c>
      <c r="B819" s="21" t="s">
        <v>56</v>
      </c>
      <c r="C819" s="21" t="s">
        <v>56</v>
      </c>
      <c r="D819" s="64" t="s">
        <v>232</v>
      </c>
      <c r="E819" s="62" t="s">
        <v>174</v>
      </c>
      <c r="F819" s="22">
        <f>24909+2284</f>
        <v>27193</v>
      </c>
      <c r="G819" s="22"/>
      <c r="H819" s="76"/>
      <c r="I819" s="76"/>
      <c r="J819" s="76"/>
      <c r="K819" s="76"/>
      <c r="L819" s="22">
        <f>F819+H819+I819+J819+K819</f>
        <v>27193</v>
      </c>
      <c r="M819" s="22">
        <f>G819+K819</f>
        <v>0</v>
      </c>
      <c r="N819" s="76"/>
      <c r="O819" s="76"/>
      <c r="P819" s="76"/>
      <c r="Q819" s="76"/>
      <c r="R819" s="22">
        <f>L819+N819+O819+P819+Q819</f>
        <v>27193</v>
      </c>
      <c r="S819" s="22">
        <f>M819+Q819</f>
        <v>0</v>
      </c>
      <c r="T819" s="76"/>
      <c r="U819" s="76"/>
      <c r="V819" s="76"/>
      <c r="W819" s="76"/>
      <c r="X819" s="22">
        <f>R819+T819+U819+V819+W819</f>
        <v>27193</v>
      </c>
      <c r="Y819" s="22">
        <f>S819+W819</f>
        <v>0</v>
      </c>
      <c r="Z819" s="22">
        <v>4845</v>
      </c>
      <c r="AA819" s="22"/>
      <c r="AB819" s="104">
        <f t="shared" si="2089"/>
        <v>17.817085279299818</v>
      </c>
      <c r="AC819" s="104"/>
    </row>
    <row r="820" spans="1:29" s="11" customFormat="1" ht="18" customHeight="1">
      <c r="A820" s="27" t="s">
        <v>78</v>
      </c>
      <c r="B820" s="21" t="s">
        <v>56</v>
      </c>
      <c r="C820" s="21" t="s">
        <v>56</v>
      </c>
      <c r="D820" s="26" t="s">
        <v>229</v>
      </c>
      <c r="E820" s="21"/>
      <c r="F820" s="34">
        <f t="shared" ref="F820:G822" si="2122">F821</f>
        <v>6305</v>
      </c>
      <c r="G820" s="34">
        <f t="shared" si="2122"/>
        <v>0</v>
      </c>
      <c r="H820" s="76">
        <f>H821</f>
        <v>0</v>
      </c>
      <c r="I820" s="76">
        <f t="shared" ref="I820:Y822" si="2123">I821</f>
        <v>0</v>
      </c>
      <c r="J820" s="76">
        <f t="shared" si="2123"/>
        <v>0</v>
      </c>
      <c r="K820" s="76">
        <f t="shared" si="2123"/>
        <v>0</v>
      </c>
      <c r="L820" s="22">
        <f t="shared" si="2123"/>
        <v>6305</v>
      </c>
      <c r="M820" s="76">
        <f t="shared" si="2123"/>
        <v>0</v>
      </c>
      <c r="N820" s="76">
        <f>N821</f>
        <v>0</v>
      </c>
      <c r="O820" s="76">
        <f t="shared" si="2123"/>
        <v>0</v>
      </c>
      <c r="P820" s="76">
        <f t="shared" si="2123"/>
        <v>0</v>
      </c>
      <c r="Q820" s="76">
        <f t="shared" si="2123"/>
        <v>0</v>
      </c>
      <c r="R820" s="22">
        <f t="shared" si="2123"/>
        <v>6305</v>
      </c>
      <c r="S820" s="76">
        <f t="shared" si="2123"/>
        <v>0</v>
      </c>
      <c r="T820" s="76">
        <f>T821</f>
        <v>0</v>
      </c>
      <c r="U820" s="76">
        <f t="shared" si="2123"/>
        <v>0</v>
      </c>
      <c r="V820" s="76">
        <f t="shared" si="2123"/>
        <v>0</v>
      </c>
      <c r="W820" s="76">
        <f t="shared" si="2123"/>
        <v>0</v>
      </c>
      <c r="X820" s="22">
        <f t="shared" si="2123"/>
        <v>6305</v>
      </c>
      <c r="Y820" s="22">
        <f t="shared" si="2123"/>
        <v>0</v>
      </c>
      <c r="Z820" s="22">
        <f t="shared" ref="Z820:AA820" si="2124">Z821</f>
        <v>296</v>
      </c>
      <c r="AA820" s="22">
        <f t="shared" si="2124"/>
        <v>0</v>
      </c>
      <c r="AB820" s="104">
        <f t="shared" si="2089"/>
        <v>4.6946867565424268</v>
      </c>
      <c r="AC820" s="104"/>
    </row>
    <row r="821" spans="1:29" s="11" customFormat="1" ht="16.5">
      <c r="A821" s="27" t="s">
        <v>137</v>
      </c>
      <c r="B821" s="21" t="s">
        <v>56</v>
      </c>
      <c r="C821" s="21" t="s">
        <v>56</v>
      </c>
      <c r="D821" s="26" t="s">
        <v>230</v>
      </c>
      <c r="E821" s="21"/>
      <c r="F821" s="34">
        <f t="shared" si="2122"/>
        <v>6305</v>
      </c>
      <c r="G821" s="34">
        <f t="shared" si="2122"/>
        <v>0</v>
      </c>
      <c r="H821" s="76">
        <f>H822</f>
        <v>0</v>
      </c>
      <c r="I821" s="76">
        <f t="shared" si="2123"/>
        <v>0</v>
      </c>
      <c r="J821" s="76">
        <f t="shared" si="2123"/>
        <v>0</v>
      </c>
      <c r="K821" s="76">
        <f t="shared" si="2123"/>
        <v>0</v>
      </c>
      <c r="L821" s="22">
        <f t="shared" si="2123"/>
        <v>6305</v>
      </c>
      <c r="M821" s="76">
        <f t="shared" si="2123"/>
        <v>0</v>
      </c>
      <c r="N821" s="76">
        <f>N822</f>
        <v>0</v>
      </c>
      <c r="O821" s="76">
        <f t="shared" si="2123"/>
        <v>0</v>
      </c>
      <c r="P821" s="76">
        <f t="shared" si="2123"/>
        <v>0</v>
      </c>
      <c r="Q821" s="76">
        <f t="shared" si="2123"/>
        <v>0</v>
      </c>
      <c r="R821" s="22">
        <f t="shared" si="2123"/>
        <v>6305</v>
      </c>
      <c r="S821" s="76">
        <f t="shared" si="2123"/>
        <v>0</v>
      </c>
      <c r="T821" s="76">
        <f>T822</f>
        <v>0</v>
      </c>
      <c r="U821" s="76">
        <f t="shared" ref="U821:AA822" si="2125">U822</f>
        <v>0</v>
      </c>
      <c r="V821" s="76">
        <f t="shared" si="2125"/>
        <v>0</v>
      </c>
      <c r="W821" s="76">
        <f t="shared" si="2125"/>
        <v>0</v>
      </c>
      <c r="X821" s="22">
        <f t="shared" si="2125"/>
        <v>6305</v>
      </c>
      <c r="Y821" s="22">
        <f t="shared" si="2125"/>
        <v>0</v>
      </c>
      <c r="Z821" s="22">
        <f t="shared" si="2125"/>
        <v>296</v>
      </c>
      <c r="AA821" s="22">
        <f t="shared" si="2125"/>
        <v>0</v>
      </c>
      <c r="AB821" s="104">
        <f t="shared" si="2089"/>
        <v>4.6946867565424268</v>
      </c>
      <c r="AC821" s="104"/>
    </row>
    <row r="822" spans="1:29" s="11" customFormat="1" ht="34.5" customHeight="1">
      <c r="A822" s="27" t="s">
        <v>83</v>
      </c>
      <c r="B822" s="21" t="s">
        <v>56</v>
      </c>
      <c r="C822" s="21" t="s">
        <v>56</v>
      </c>
      <c r="D822" s="26" t="s">
        <v>230</v>
      </c>
      <c r="E822" s="21" t="s">
        <v>84</v>
      </c>
      <c r="F822" s="22">
        <f t="shared" si="2122"/>
        <v>6305</v>
      </c>
      <c r="G822" s="22">
        <f t="shared" si="2122"/>
        <v>0</v>
      </c>
      <c r="H822" s="76">
        <f>H823</f>
        <v>0</v>
      </c>
      <c r="I822" s="76">
        <f t="shared" si="2123"/>
        <v>0</v>
      </c>
      <c r="J822" s="76">
        <f t="shared" si="2123"/>
        <v>0</v>
      </c>
      <c r="K822" s="76">
        <f t="shared" si="2123"/>
        <v>0</v>
      </c>
      <c r="L822" s="22">
        <f t="shared" si="2123"/>
        <v>6305</v>
      </c>
      <c r="M822" s="76">
        <f t="shared" si="2123"/>
        <v>0</v>
      </c>
      <c r="N822" s="76">
        <f>N823</f>
        <v>0</v>
      </c>
      <c r="O822" s="76">
        <f t="shared" si="2123"/>
        <v>0</v>
      </c>
      <c r="P822" s="76">
        <f t="shared" si="2123"/>
        <v>0</v>
      </c>
      <c r="Q822" s="76">
        <f t="shared" si="2123"/>
        <v>0</v>
      </c>
      <c r="R822" s="22">
        <f t="shared" si="2123"/>
        <v>6305</v>
      </c>
      <c r="S822" s="76">
        <f t="shared" si="2123"/>
        <v>0</v>
      </c>
      <c r="T822" s="76">
        <f>T823</f>
        <v>0</v>
      </c>
      <c r="U822" s="76">
        <f t="shared" si="2125"/>
        <v>0</v>
      </c>
      <c r="V822" s="76">
        <f t="shared" si="2125"/>
        <v>0</v>
      </c>
      <c r="W822" s="76">
        <f t="shared" si="2125"/>
        <v>0</v>
      </c>
      <c r="X822" s="22">
        <f t="shared" si="2125"/>
        <v>6305</v>
      </c>
      <c r="Y822" s="22">
        <f t="shared" si="2125"/>
        <v>0</v>
      </c>
      <c r="Z822" s="22">
        <f t="shared" si="2125"/>
        <v>296</v>
      </c>
      <c r="AA822" s="22">
        <f t="shared" si="2125"/>
        <v>0</v>
      </c>
      <c r="AB822" s="104">
        <f t="shared" si="2089"/>
        <v>4.6946867565424268</v>
      </c>
      <c r="AC822" s="104"/>
    </row>
    <row r="823" spans="1:29" s="11" customFormat="1" ht="16.5">
      <c r="A823" s="27" t="s">
        <v>175</v>
      </c>
      <c r="B823" s="21" t="s">
        <v>56</v>
      </c>
      <c r="C823" s="21" t="s">
        <v>56</v>
      </c>
      <c r="D823" s="26" t="s">
        <v>230</v>
      </c>
      <c r="E823" s="21" t="s">
        <v>174</v>
      </c>
      <c r="F823" s="22">
        <v>6305</v>
      </c>
      <c r="G823" s="22"/>
      <c r="H823" s="76"/>
      <c r="I823" s="76"/>
      <c r="J823" s="76"/>
      <c r="K823" s="76"/>
      <c r="L823" s="22">
        <f>F823+H823+I823+J823+K823</f>
        <v>6305</v>
      </c>
      <c r="M823" s="22">
        <f>G823+K823</f>
        <v>0</v>
      </c>
      <c r="N823" s="76"/>
      <c r="O823" s="76"/>
      <c r="P823" s="76"/>
      <c r="Q823" s="76"/>
      <c r="R823" s="22">
        <f>L823+N823+O823+P823+Q823</f>
        <v>6305</v>
      </c>
      <c r="S823" s="22">
        <f>M823+Q823</f>
        <v>0</v>
      </c>
      <c r="T823" s="76"/>
      <c r="U823" s="76"/>
      <c r="V823" s="76"/>
      <c r="W823" s="76"/>
      <c r="X823" s="22">
        <f>R823+T823+U823+V823+W823</f>
        <v>6305</v>
      </c>
      <c r="Y823" s="22">
        <f>S823+W823</f>
        <v>0</v>
      </c>
      <c r="Z823" s="22">
        <v>296</v>
      </c>
      <c r="AA823" s="22"/>
      <c r="AB823" s="104">
        <f t="shared" si="2089"/>
        <v>4.6946867565424268</v>
      </c>
      <c r="AC823" s="104"/>
    </row>
    <row r="824" spans="1:29" s="11" customFormat="1" ht="49.5" hidden="1">
      <c r="A824" s="27" t="s">
        <v>649</v>
      </c>
      <c r="B824" s="21" t="s">
        <v>56</v>
      </c>
      <c r="C824" s="21" t="s">
        <v>56</v>
      </c>
      <c r="D824" s="26" t="s">
        <v>648</v>
      </c>
      <c r="E824" s="21"/>
      <c r="F824" s="22">
        <f t="shared" ref="F824:G825" si="2126">F825</f>
        <v>0</v>
      </c>
      <c r="G824" s="22">
        <f t="shared" si="2126"/>
        <v>0</v>
      </c>
      <c r="H824" s="76"/>
      <c r="I824" s="76"/>
      <c r="J824" s="76"/>
      <c r="K824" s="76"/>
      <c r="L824" s="22">
        <f t="shared" ref="L824:M825" si="2127">L825</f>
        <v>0</v>
      </c>
      <c r="M824" s="22">
        <f t="shared" si="2127"/>
        <v>0</v>
      </c>
      <c r="N824" s="76"/>
      <c r="O824" s="76"/>
      <c r="P824" s="76"/>
      <c r="Q824" s="76"/>
      <c r="R824" s="22">
        <f t="shared" ref="R824:S825" si="2128">R825</f>
        <v>0</v>
      </c>
      <c r="S824" s="22">
        <f t="shared" si="2128"/>
        <v>0</v>
      </c>
      <c r="T824" s="76"/>
      <c r="U824" s="76"/>
      <c r="V824" s="76"/>
      <c r="W824" s="76"/>
      <c r="X824" s="22">
        <f t="shared" ref="X824:Y825" si="2129">X825</f>
        <v>0</v>
      </c>
      <c r="Y824" s="22">
        <f t="shared" si="2129"/>
        <v>0</v>
      </c>
      <c r="Z824" s="22"/>
      <c r="AA824" s="22"/>
      <c r="AB824" s="104" t="e">
        <f t="shared" si="2089"/>
        <v>#DIV/0!</v>
      </c>
      <c r="AC824" s="104" t="e">
        <f t="shared" si="2090"/>
        <v>#DIV/0!</v>
      </c>
    </row>
    <row r="825" spans="1:29" s="11" customFormat="1" ht="41.25" hidden="1" customHeight="1">
      <c r="A825" s="27" t="s">
        <v>83</v>
      </c>
      <c r="B825" s="21" t="s">
        <v>56</v>
      </c>
      <c r="C825" s="21" t="s">
        <v>56</v>
      </c>
      <c r="D825" s="26" t="s">
        <v>648</v>
      </c>
      <c r="E825" s="21" t="s">
        <v>84</v>
      </c>
      <c r="F825" s="22">
        <f t="shared" si="2126"/>
        <v>0</v>
      </c>
      <c r="G825" s="22">
        <f t="shared" si="2126"/>
        <v>0</v>
      </c>
      <c r="H825" s="76"/>
      <c r="I825" s="76"/>
      <c r="J825" s="76"/>
      <c r="K825" s="76"/>
      <c r="L825" s="22">
        <f t="shared" si="2127"/>
        <v>0</v>
      </c>
      <c r="M825" s="22">
        <f t="shared" si="2127"/>
        <v>0</v>
      </c>
      <c r="N825" s="76"/>
      <c r="O825" s="76"/>
      <c r="P825" s="76"/>
      <c r="Q825" s="76"/>
      <c r="R825" s="22">
        <f t="shared" si="2128"/>
        <v>0</v>
      </c>
      <c r="S825" s="22">
        <f t="shared" si="2128"/>
        <v>0</v>
      </c>
      <c r="T825" s="76"/>
      <c r="U825" s="76"/>
      <c r="V825" s="76"/>
      <c r="W825" s="76"/>
      <c r="X825" s="22">
        <f t="shared" si="2129"/>
        <v>0</v>
      </c>
      <c r="Y825" s="22">
        <f t="shared" si="2129"/>
        <v>0</v>
      </c>
      <c r="Z825" s="22"/>
      <c r="AA825" s="22"/>
      <c r="AB825" s="104" t="e">
        <f t="shared" si="2089"/>
        <v>#DIV/0!</v>
      </c>
      <c r="AC825" s="104" t="e">
        <f t="shared" si="2090"/>
        <v>#DIV/0!</v>
      </c>
    </row>
    <row r="826" spans="1:29" s="11" customFormat="1" ht="16.5" hidden="1">
      <c r="A826" s="27" t="s">
        <v>175</v>
      </c>
      <c r="B826" s="21" t="s">
        <v>56</v>
      </c>
      <c r="C826" s="21" t="s">
        <v>56</v>
      </c>
      <c r="D826" s="26" t="s">
        <v>648</v>
      </c>
      <c r="E826" s="21" t="s">
        <v>174</v>
      </c>
      <c r="F826" s="22"/>
      <c r="G826" s="22"/>
      <c r="H826" s="76"/>
      <c r="I826" s="76"/>
      <c r="J826" s="76"/>
      <c r="K826" s="76"/>
      <c r="L826" s="22"/>
      <c r="M826" s="22"/>
      <c r="N826" s="76"/>
      <c r="O826" s="76"/>
      <c r="P826" s="76"/>
      <c r="Q826" s="76"/>
      <c r="R826" s="22"/>
      <c r="S826" s="22"/>
      <c r="T826" s="76"/>
      <c r="U826" s="76"/>
      <c r="V826" s="76"/>
      <c r="W826" s="76"/>
      <c r="X826" s="22"/>
      <c r="Y826" s="22"/>
      <c r="Z826" s="22"/>
      <c r="AA826" s="22"/>
      <c r="AB826" s="104" t="e">
        <f t="shared" si="2089"/>
        <v>#DIV/0!</v>
      </c>
      <c r="AC826" s="104" t="e">
        <f t="shared" si="2090"/>
        <v>#DIV/0!</v>
      </c>
    </row>
    <row r="827" spans="1:29" s="11" customFormat="1" ht="16.5">
      <c r="A827" s="27"/>
      <c r="B827" s="21"/>
      <c r="C827" s="21"/>
      <c r="D827" s="26"/>
      <c r="E827" s="21"/>
      <c r="F827" s="76"/>
      <c r="G827" s="76"/>
      <c r="H827" s="76"/>
      <c r="I827" s="76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76"/>
      <c r="W827" s="76"/>
      <c r="X827" s="76"/>
      <c r="Y827" s="76"/>
      <c r="Z827" s="22"/>
      <c r="AA827" s="22"/>
      <c r="AB827" s="104"/>
      <c r="AC827" s="104"/>
    </row>
    <row r="828" spans="1:29" s="11" customFormat="1" ht="18.75">
      <c r="A828" s="50" t="s">
        <v>39</v>
      </c>
      <c r="B828" s="19" t="s">
        <v>56</v>
      </c>
      <c r="C828" s="19" t="s">
        <v>59</v>
      </c>
      <c r="D828" s="77"/>
      <c r="E828" s="30"/>
      <c r="F828" s="20">
        <f t="shared" ref="F828:G828" si="2130">F829</f>
        <v>70564</v>
      </c>
      <c r="G828" s="20">
        <f t="shared" si="2130"/>
        <v>0</v>
      </c>
      <c r="H828" s="76">
        <f>H829</f>
        <v>0</v>
      </c>
      <c r="I828" s="76">
        <f t="shared" ref="I828:AA828" si="2131">I829</f>
        <v>0</v>
      </c>
      <c r="J828" s="76">
        <f t="shared" si="2131"/>
        <v>0</v>
      </c>
      <c r="K828" s="76">
        <f t="shared" si="2131"/>
        <v>0</v>
      </c>
      <c r="L828" s="24">
        <f t="shared" si="2131"/>
        <v>70564</v>
      </c>
      <c r="M828" s="24">
        <f t="shared" si="2131"/>
        <v>0</v>
      </c>
      <c r="N828" s="76">
        <f>N829</f>
        <v>0</v>
      </c>
      <c r="O828" s="76">
        <f t="shared" si="2131"/>
        <v>0</v>
      </c>
      <c r="P828" s="76">
        <f t="shared" si="2131"/>
        <v>0</v>
      </c>
      <c r="Q828" s="76">
        <f t="shared" si="2131"/>
        <v>0</v>
      </c>
      <c r="R828" s="24">
        <f t="shared" si="2131"/>
        <v>70564</v>
      </c>
      <c r="S828" s="24">
        <f t="shared" si="2131"/>
        <v>0</v>
      </c>
      <c r="T828" s="76">
        <f>T829</f>
        <v>0</v>
      </c>
      <c r="U828" s="24">
        <f t="shared" si="2131"/>
        <v>0</v>
      </c>
      <c r="V828" s="24">
        <f t="shared" si="2131"/>
        <v>0</v>
      </c>
      <c r="W828" s="24">
        <f t="shared" si="2131"/>
        <v>13435</v>
      </c>
      <c r="X828" s="24">
        <f t="shared" si="2131"/>
        <v>83999</v>
      </c>
      <c r="Y828" s="24">
        <f t="shared" si="2131"/>
        <v>13435</v>
      </c>
      <c r="Z828" s="20">
        <f t="shared" si="2131"/>
        <v>13616</v>
      </c>
      <c r="AA828" s="20">
        <f t="shared" si="2131"/>
        <v>0</v>
      </c>
      <c r="AB828" s="105">
        <f t="shared" si="2089"/>
        <v>16.20971678234265</v>
      </c>
      <c r="AC828" s="105">
        <f t="shared" si="2090"/>
        <v>0</v>
      </c>
    </row>
    <row r="829" spans="1:29" s="11" customFormat="1" ht="50.25">
      <c r="A829" s="27" t="s">
        <v>459</v>
      </c>
      <c r="B829" s="62" t="s">
        <v>56</v>
      </c>
      <c r="C829" s="62" t="s">
        <v>59</v>
      </c>
      <c r="D829" s="62" t="s">
        <v>300</v>
      </c>
      <c r="E829" s="62"/>
      <c r="F829" s="22">
        <f>F830+F834+F838</f>
        <v>70564</v>
      </c>
      <c r="G829" s="22">
        <f>G830+G834+G838</f>
        <v>0</v>
      </c>
      <c r="H829" s="76">
        <f>H830+H834+H838</f>
        <v>0</v>
      </c>
      <c r="I829" s="76">
        <f t="shared" ref="I829:M829" si="2132">I830+I834+I838</f>
        <v>0</v>
      </c>
      <c r="J829" s="76">
        <f t="shared" si="2132"/>
        <v>0</v>
      </c>
      <c r="K829" s="76">
        <f t="shared" si="2132"/>
        <v>0</v>
      </c>
      <c r="L829" s="22">
        <f t="shared" si="2132"/>
        <v>70564</v>
      </c>
      <c r="M829" s="76">
        <f t="shared" si="2132"/>
        <v>0</v>
      </c>
      <c r="N829" s="76">
        <f>N830+N834+N838</f>
        <v>0</v>
      </c>
      <c r="O829" s="76">
        <f t="shared" ref="O829:S829" si="2133">O830+O834+O838</f>
        <v>0</v>
      </c>
      <c r="P829" s="76">
        <f t="shared" si="2133"/>
        <v>0</v>
      </c>
      <c r="Q829" s="76">
        <f t="shared" si="2133"/>
        <v>0</v>
      </c>
      <c r="R829" s="22">
        <f t="shared" si="2133"/>
        <v>70564</v>
      </c>
      <c r="S829" s="76">
        <f t="shared" si="2133"/>
        <v>0</v>
      </c>
      <c r="T829" s="76">
        <f>T830+T834+T838+T846+T849+T852+T855</f>
        <v>0</v>
      </c>
      <c r="U829" s="76">
        <f t="shared" ref="U829:Y829" si="2134">U830+U834+U838+U846+U849+U852+U855</f>
        <v>0</v>
      </c>
      <c r="V829" s="76">
        <f t="shared" si="2134"/>
        <v>0</v>
      </c>
      <c r="W829" s="22">
        <f t="shared" si="2134"/>
        <v>13435</v>
      </c>
      <c r="X829" s="22">
        <f t="shared" si="2134"/>
        <v>83999</v>
      </c>
      <c r="Y829" s="22">
        <f t="shared" si="2134"/>
        <v>13435</v>
      </c>
      <c r="Z829" s="22">
        <f t="shared" ref="Z829:AA829" si="2135">Z830+Z834+Z838+Z846+Z849+Z852+Z855</f>
        <v>13616</v>
      </c>
      <c r="AA829" s="22">
        <f t="shared" si="2135"/>
        <v>0</v>
      </c>
      <c r="AB829" s="104">
        <f t="shared" si="2089"/>
        <v>16.20971678234265</v>
      </c>
      <c r="AC829" s="104">
        <f t="shared" si="2090"/>
        <v>0</v>
      </c>
    </row>
    <row r="830" spans="1:29" s="11" customFormat="1" ht="33">
      <c r="A830" s="48" t="s">
        <v>212</v>
      </c>
      <c r="B830" s="62" t="s">
        <v>56</v>
      </c>
      <c r="C830" s="62" t="s">
        <v>59</v>
      </c>
      <c r="D830" s="62" t="s">
        <v>301</v>
      </c>
      <c r="E830" s="62"/>
      <c r="F830" s="22">
        <f t="shared" ref="F830:G832" si="2136">F831</f>
        <v>54840</v>
      </c>
      <c r="G830" s="22">
        <f t="shared" si="2136"/>
        <v>0</v>
      </c>
      <c r="H830" s="76">
        <f>H831</f>
        <v>0</v>
      </c>
      <c r="I830" s="76">
        <f t="shared" ref="I830:X832" si="2137">I831</f>
        <v>0</v>
      </c>
      <c r="J830" s="76">
        <f t="shared" si="2137"/>
        <v>0</v>
      </c>
      <c r="K830" s="76">
        <f t="shared" si="2137"/>
        <v>0</v>
      </c>
      <c r="L830" s="22">
        <f t="shared" si="2137"/>
        <v>54840</v>
      </c>
      <c r="M830" s="76">
        <f t="shared" si="2137"/>
        <v>0</v>
      </c>
      <c r="N830" s="76">
        <f>N831</f>
        <v>0</v>
      </c>
      <c r="O830" s="76">
        <f t="shared" si="2137"/>
        <v>0</v>
      </c>
      <c r="P830" s="76">
        <f t="shared" si="2137"/>
        <v>0</v>
      </c>
      <c r="Q830" s="76">
        <f t="shared" si="2137"/>
        <v>0</v>
      </c>
      <c r="R830" s="22">
        <f t="shared" si="2137"/>
        <v>54840</v>
      </c>
      <c r="S830" s="76">
        <f t="shared" si="2137"/>
        <v>0</v>
      </c>
      <c r="T830" s="76">
        <f>T831</f>
        <v>0</v>
      </c>
      <c r="U830" s="22">
        <f t="shared" si="2137"/>
        <v>0</v>
      </c>
      <c r="V830" s="76">
        <f t="shared" si="2137"/>
        <v>0</v>
      </c>
      <c r="W830" s="76">
        <f t="shared" si="2137"/>
        <v>0</v>
      </c>
      <c r="X830" s="22">
        <f t="shared" si="2137"/>
        <v>54840</v>
      </c>
      <c r="Y830" s="76">
        <f t="shared" ref="U830:AA832" si="2138">Y831</f>
        <v>0</v>
      </c>
      <c r="Z830" s="22">
        <f t="shared" si="2138"/>
        <v>11057</v>
      </c>
      <c r="AA830" s="22">
        <f t="shared" si="2138"/>
        <v>0</v>
      </c>
      <c r="AB830" s="104">
        <f t="shared" si="2089"/>
        <v>20.16229029905179</v>
      </c>
      <c r="AC830" s="104"/>
    </row>
    <row r="831" spans="1:29" s="11" customFormat="1" ht="33">
      <c r="A831" s="55" t="s">
        <v>110</v>
      </c>
      <c r="B831" s="62" t="s">
        <v>56</v>
      </c>
      <c r="C831" s="62" t="s">
        <v>59</v>
      </c>
      <c r="D831" s="62" t="s">
        <v>313</v>
      </c>
      <c r="E831" s="62"/>
      <c r="F831" s="22">
        <f t="shared" si="2136"/>
        <v>54840</v>
      </c>
      <c r="G831" s="22">
        <f t="shared" si="2136"/>
        <v>0</v>
      </c>
      <c r="H831" s="76">
        <f>H832</f>
        <v>0</v>
      </c>
      <c r="I831" s="76">
        <f t="shared" si="2137"/>
        <v>0</v>
      </c>
      <c r="J831" s="76">
        <f t="shared" si="2137"/>
        <v>0</v>
      </c>
      <c r="K831" s="76">
        <f t="shared" si="2137"/>
        <v>0</v>
      </c>
      <c r="L831" s="22">
        <f t="shared" si="2137"/>
        <v>54840</v>
      </c>
      <c r="M831" s="76">
        <f t="shared" si="2137"/>
        <v>0</v>
      </c>
      <c r="N831" s="76">
        <f>N832</f>
        <v>0</v>
      </c>
      <c r="O831" s="76">
        <f t="shared" si="2137"/>
        <v>0</v>
      </c>
      <c r="P831" s="76">
        <f t="shared" si="2137"/>
        <v>0</v>
      </c>
      <c r="Q831" s="76">
        <f t="shared" si="2137"/>
        <v>0</v>
      </c>
      <c r="R831" s="22">
        <f t="shared" si="2137"/>
        <v>54840</v>
      </c>
      <c r="S831" s="76">
        <f t="shared" si="2137"/>
        <v>0</v>
      </c>
      <c r="T831" s="76">
        <f>T832</f>
        <v>0</v>
      </c>
      <c r="U831" s="22">
        <f t="shared" si="2138"/>
        <v>0</v>
      </c>
      <c r="V831" s="76">
        <f t="shared" si="2138"/>
        <v>0</v>
      </c>
      <c r="W831" s="76">
        <f t="shared" si="2138"/>
        <v>0</v>
      </c>
      <c r="X831" s="22">
        <f t="shared" si="2138"/>
        <v>54840</v>
      </c>
      <c r="Y831" s="76">
        <f t="shared" si="2138"/>
        <v>0</v>
      </c>
      <c r="Z831" s="22">
        <f t="shared" si="2138"/>
        <v>11057</v>
      </c>
      <c r="AA831" s="22">
        <f t="shared" si="2138"/>
        <v>0</v>
      </c>
      <c r="AB831" s="104">
        <f t="shared" si="2089"/>
        <v>20.16229029905179</v>
      </c>
      <c r="AC831" s="104"/>
    </row>
    <row r="832" spans="1:29" s="11" customFormat="1" ht="33" customHeight="1">
      <c r="A832" s="55" t="s">
        <v>83</v>
      </c>
      <c r="B832" s="62" t="s">
        <v>56</v>
      </c>
      <c r="C832" s="62" t="s">
        <v>59</v>
      </c>
      <c r="D832" s="62" t="s">
        <v>313</v>
      </c>
      <c r="E832" s="62" t="s">
        <v>84</v>
      </c>
      <c r="F832" s="22">
        <f t="shared" si="2136"/>
        <v>54840</v>
      </c>
      <c r="G832" s="22">
        <f t="shared" si="2136"/>
        <v>0</v>
      </c>
      <c r="H832" s="76">
        <f>H833</f>
        <v>0</v>
      </c>
      <c r="I832" s="76">
        <f t="shared" si="2137"/>
        <v>0</v>
      </c>
      <c r="J832" s="76">
        <f t="shared" si="2137"/>
        <v>0</v>
      </c>
      <c r="K832" s="76">
        <f t="shared" si="2137"/>
        <v>0</v>
      </c>
      <c r="L832" s="22">
        <f t="shared" si="2137"/>
        <v>54840</v>
      </c>
      <c r="M832" s="76">
        <f t="shared" si="2137"/>
        <v>0</v>
      </c>
      <c r="N832" s="76">
        <f>N833</f>
        <v>0</v>
      </c>
      <c r="O832" s="76">
        <f t="shared" si="2137"/>
        <v>0</v>
      </c>
      <c r="P832" s="76">
        <f t="shared" si="2137"/>
        <v>0</v>
      </c>
      <c r="Q832" s="76">
        <f t="shared" si="2137"/>
        <v>0</v>
      </c>
      <c r="R832" s="22">
        <f t="shared" si="2137"/>
        <v>54840</v>
      </c>
      <c r="S832" s="76">
        <f t="shared" si="2137"/>
        <v>0</v>
      </c>
      <c r="T832" s="76">
        <f>T833</f>
        <v>0</v>
      </c>
      <c r="U832" s="22">
        <f t="shared" si="2138"/>
        <v>0</v>
      </c>
      <c r="V832" s="76">
        <f t="shared" si="2138"/>
        <v>0</v>
      </c>
      <c r="W832" s="76">
        <f t="shared" si="2138"/>
        <v>0</v>
      </c>
      <c r="X832" s="22">
        <f t="shared" si="2138"/>
        <v>54840</v>
      </c>
      <c r="Y832" s="76">
        <f t="shared" si="2138"/>
        <v>0</v>
      </c>
      <c r="Z832" s="22">
        <f t="shared" si="2138"/>
        <v>11057</v>
      </c>
      <c r="AA832" s="22">
        <f t="shared" si="2138"/>
        <v>0</v>
      </c>
      <c r="AB832" s="104">
        <f t="shared" si="2089"/>
        <v>20.16229029905179</v>
      </c>
      <c r="AC832" s="104"/>
    </row>
    <row r="833" spans="1:29" s="11" customFormat="1" ht="16.5">
      <c r="A833" s="55" t="s">
        <v>186</v>
      </c>
      <c r="B833" s="62" t="s">
        <v>56</v>
      </c>
      <c r="C833" s="62" t="s">
        <v>59</v>
      </c>
      <c r="D833" s="62" t="s">
        <v>313</v>
      </c>
      <c r="E833" s="62" t="s">
        <v>185</v>
      </c>
      <c r="F833" s="22">
        <f>52433+2407</f>
        <v>54840</v>
      </c>
      <c r="G833" s="22"/>
      <c r="H833" s="76"/>
      <c r="I833" s="76"/>
      <c r="J833" s="76"/>
      <c r="K833" s="76"/>
      <c r="L833" s="22">
        <f>F833+H833+I833+J833+K833</f>
        <v>54840</v>
      </c>
      <c r="M833" s="22">
        <f>G833+K833</f>
        <v>0</v>
      </c>
      <c r="N833" s="76"/>
      <c r="O833" s="76"/>
      <c r="P833" s="76"/>
      <c r="Q833" s="76"/>
      <c r="R833" s="22">
        <f>L833+N833+O833+P833+Q833</f>
        <v>54840</v>
      </c>
      <c r="S833" s="22">
        <f>M833+Q833</f>
        <v>0</v>
      </c>
      <c r="T833" s="76"/>
      <c r="U833" s="22"/>
      <c r="V833" s="76"/>
      <c r="W833" s="76"/>
      <c r="X833" s="22">
        <f>R833+T833+U833+V833+W833</f>
        <v>54840</v>
      </c>
      <c r="Y833" s="22">
        <f>S833+W833</f>
        <v>0</v>
      </c>
      <c r="Z833" s="22">
        <v>11057</v>
      </c>
      <c r="AA833" s="22"/>
      <c r="AB833" s="104">
        <f t="shared" si="2089"/>
        <v>20.16229029905179</v>
      </c>
      <c r="AC833" s="104"/>
    </row>
    <row r="834" spans="1:29" s="11" customFormat="1" ht="16.5" customHeight="1">
      <c r="A834" s="55" t="s">
        <v>78</v>
      </c>
      <c r="B834" s="62" t="s">
        <v>56</v>
      </c>
      <c r="C834" s="62" t="s">
        <v>59</v>
      </c>
      <c r="D834" s="62" t="s">
        <v>303</v>
      </c>
      <c r="E834" s="62"/>
      <c r="F834" s="22">
        <f t="shared" ref="F834:G836" si="2139">F835</f>
        <v>1426</v>
      </c>
      <c r="G834" s="22">
        <f t="shared" si="2139"/>
        <v>0</v>
      </c>
      <c r="H834" s="76">
        <f>H835</f>
        <v>0</v>
      </c>
      <c r="I834" s="76">
        <f t="shared" ref="I834:Y836" si="2140">I835</f>
        <v>0</v>
      </c>
      <c r="J834" s="76">
        <f t="shared" si="2140"/>
        <v>0</v>
      </c>
      <c r="K834" s="76">
        <f t="shared" si="2140"/>
        <v>0</v>
      </c>
      <c r="L834" s="22">
        <f t="shared" si="2140"/>
        <v>1426</v>
      </c>
      <c r="M834" s="76">
        <f t="shared" si="2140"/>
        <v>0</v>
      </c>
      <c r="N834" s="76">
        <f>N835</f>
        <v>0</v>
      </c>
      <c r="O834" s="76">
        <f t="shared" si="2140"/>
        <v>0</v>
      </c>
      <c r="P834" s="76">
        <f t="shared" si="2140"/>
        <v>0</v>
      </c>
      <c r="Q834" s="76">
        <f t="shared" si="2140"/>
        <v>0</v>
      </c>
      <c r="R834" s="22">
        <f t="shared" si="2140"/>
        <v>1426</v>
      </c>
      <c r="S834" s="76">
        <f t="shared" si="2140"/>
        <v>0</v>
      </c>
      <c r="T834" s="76">
        <f>T835</f>
        <v>0</v>
      </c>
      <c r="U834" s="22">
        <f t="shared" si="2140"/>
        <v>-708</v>
      </c>
      <c r="V834" s="76">
        <f t="shared" si="2140"/>
        <v>0</v>
      </c>
      <c r="W834" s="76">
        <f t="shared" si="2140"/>
        <v>0</v>
      </c>
      <c r="X834" s="22">
        <f t="shared" si="2140"/>
        <v>718</v>
      </c>
      <c r="Y834" s="22">
        <f t="shared" si="2140"/>
        <v>0</v>
      </c>
      <c r="Z834" s="22">
        <f t="shared" ref="Z834:AA834" si="2141">Z835</f>
        <v>204</v>
      </c>
      <c r="AA834" s="22">
        <f t="shared" si="2141"/>
        <v>0</v>
      </c>
      <c r="AB834" s="104">
        <f t="shared" si="2089"/>
        <v>28.412256267409468</v>
      </c>
      <c r="AC834" s="104"/>
    </row>
    <row r="835" spans="1:29" s="11" customFormat="1" ht="33">
      <c r="A835" s="55" t="s">
        <v>111</v>
      </c>
      <c r="B835" s="62" t="s">
        <v>56</v>
      </c>
      <c r="C835" s="62" t="s">
        <v>59</v>
      </c>
      <c r="D835" s="62" t="s">
        <v>314</v>
      </c>
      <c r="E835" s="62"/>
      <c r="F835" s="22">
        <f t="shared" si="2139"/>
        <v>1426</v>
      </c>
      <c r="G835" s="22">
        <f t="shared" si="2139"/>
        <v>0</v>
      </c>
      <c r="H835" s="76">
        <f>H836</f>
        <v>0</v>
      </c>
      <c r="I835" s="76">
        <f t="shared" si="2140"/>
        <v>0</v>
      </c>
      <c r="J835" s="76">
        <f t="shared" si="2140"/>
        <v>0</v>
      </c>
      <c r="K835" s="76">
        <f t="shared" si="2140"/>
        <v>0</v>
      </c>
      <c r="L835" s="22">
        <f t="shared" si="2140"/>
        <v>1426</v>
      </c>
      <c r="M835" s="76">
        <f t="shared" si="2140"/>
        <v>0</v>
      </c>
      <c r="N835" s="76">
        <f>N836</f>
        <v>0</v>
      </c>
      <c r="O835" s="76">
        <f t="shared" si="2140"/>
        <v>0</v>
      </c>
      <c r="P835" s="76">
        <f t="shared" si="2140"/>
        <v>0</v>
      </c>
      <c r="Q835" s="76">
        <f t="shared" si="2140"/>
        <v>0</v>
      </c>
      <c r="R835" s="22">
        <f t="shared" si="2140"/>
        <v>1426</v>
      </c>
      <c r="S835" s="76">
        <f t="shared" si="2140"/>
        <v>0</v>
      </c>
      <c r="T835" s="76">
        <f>T836</f>
        <v>0</v>
      </c>
      <c r="U835" s="22">
        <f t="shared" ref="U835:AA836" si="2142">U836</f>
        <v>-708</v>
      </c>
      <c r="V835" s="76">
        <f t="shared" si="2142"/>
        <v>0</v>
      </c>
      <c r="W835" s="76">
        <f t="shared" si="2142"/>
        <v>0</v>
      </c>
      <c r="X835" s="22">
        <f t="shared" si="2142"/>
        <v>718</v>
      </c>
      <c r="Y835" s="22">
        <f t="shared" si="2142"/>
        <v>0</v>
      </c>
      <c r="Z835" s="22">
        <f t="shared" si="2142"/>
        <v>204</v>
      </c>
      <c r="AA835" s="22">
        <f t="shared" si="2142"/>
        <v>0</v>
      </c>
      <c r="AB835" s="104">
        <f t="shared" si="2089"/>
        <v>28.412256267409468</v>
      </c>
      <c r="AC835" s="104"/>
    </row>
    <row r="836" spans="1:29" s="11" customFormat="1" ht="34.5" customHeight="1">
      <c r="A836" s="55" t="s">
        <v>83</v>
      </c>
      <c r="B836" s="62" t="s">
        <v>56</v>
      </c>
      <c r="C836" s="62" t="s">
        <v>59</v>
      </c>
      <c r="D836" s="62" t="s">
        <v>314</v>
      </c>
      <c r="E836" s="62" t="s">
        <v>84</v>
      </c>
      <c r="F836" s="22">
        <f t="shared" si="2139"/>
        <v>1426</v>
      </c>
      <c r="G836" s="22">
        <f t="shared" si="2139"/>
        <v>0</v>
      </c>
      <c r="H836" s="76">
        <f>H837</f>
        <v>0</v>
      </c>
      <c r="I836" s="76">
        <f t="shared" si="2140"/>
        <v>0</v>
      </c>
      <c r="J836" s="76">
        <f t="shared" si="2140"/>
        <v>0</v>
      </c>
      <c r="K836" s="76">
        <f t="shared" si="2140"/>
        <v>0</v>
      </c>
      <c r="L836" s="22">
        <f t="shared" si="2140"/>
        <v>1426</v>
      </c>
      <c r="M836" s="76">
        <f t="shared" si="2140"/>
        <v>0</v>
      </c>
      <c r="N836" s="76">
        <f>N837</f>
        <v>0</v>
      </c>
      <c r="O836" s="76">
        <f t="shared" si="2140"/>
        <v>0</v>
      </c>
      <c r="P836" s="76">
        <f t="shared" si="2140"/>
        <v>0</v>
      </c>
      <c r="Q836" s="76">
        <f t="shared" si="2140"/>
        <v>0</v>
      </c>
      <c r="R836" s="22">
        <f t="shared" si="2140"/>
        <v>1426</v>
      </c>
      <c r="S836" s="76">
        <f t="shared" si="2140"/>
        <v>0</v>
      </c>
      <c r="T836" s="76">
        <f>T837</f>
        <v>0</v>
      </c>
      <c r="U836" s="22">
        <f t="shared" si="2142"/>
        <v>-708</v>
      </c>
      <c r="V836" s="76">
        <f t="shared" si="2142"/>
        <v>0</v>
      </c>
      <c r="W836" s="76">
        <f t="shared" si="2142"/>
        <v>0</v>
      </c>
      <c r="X836" s="22">
        <f t="shared" si="2142"/>
        <v>718</v>
      </c>
      <c r="Y836" s="22">
        <f t="shared" si="2142"/>
        <v>0</v>
      </c>
      <c r="Z836" s="22">
        <f t="shared" si="2142"/>
        <v>204</v>
      </c>
      <c r="AA836" s="22">
        <f t="shared" si="2142"/>
        <v>0</v>
      </c>
      <c r="AB836" s="104">
        <f t="shared" si="2089"/>
        <v>28.412256267409468</v>
      </c>
      <c r="AC836" s="104"/>
    </row>
    <row r="837" spans="1:29" s="11" customFormat="1" ht="16.5">
      <c r="A837" s="55" t="s">
        <v>186</v>
      </c>
      <c r="B837" s="62" t="s">
        <v>56</v>
      </c>
      <c r="C837" s="62" t="s">
        <v>59</v>
      </c>
      <c r="D837" s="62" t="s">
        <v>314</v>
      </c>
      <c r="E837" s="62" t="s">
        <v>185</v>
      </c>
      <c r="F837" s="22">
        <f>597+829</f>
        <v>1426</v>
      </c>
      <c r="G837" s="22"/>
      <c r="H837" s="76"/>
      <c r="I837" s="76"/>
      <c r="J837" s="76"/>
      <c r="K837" s="76"/>
      <c r="L837" s="22">
        <f>F837+H837+I837+J837+K837</f>
        <v>1426</v>
      </c>
      <c r="M837" s="22">
        <f>G837+K837</f>
        <v>0</v>
      </c>
      <c r="N837" s="76"/>
      <c r="O837" s="76"/>
      <c r="P837" s="76"/>
      <c r="Q837" s="76"/>
      <c r="R837" s="22">
        <f>L837+N837+O837+P837+Q837</f>
        <v>1426</v>
      </c>
      <c r="S837" s="22">
        <f>M837+Q837</f>
        <v>0</v>
      </c>
      <c r="T837" s="76"/>
      <c r="U837" s="22">
        <f>-442-266</f>
        <v>-708</v>
      </c>
      <c r="V837" s="76"/>
      <c r="W837" s="76"/>
      <c r="X837" s="22">
        <f>R837+T837+U837+V837+W837</f>
        <v>718</v>
      </c>
      <c r="Y837" s="22">
        <f>S837+W837</f>
        <v>0</v>
      </c>
      <c r="Z837" s="22">
        <v>204</v>
      </c>
      <c r="AA837" s="22"/>
      <c r="AB837" s="104">
        <f t="shared" si="2089"/>
        <v>28.412256267409468</v>
      </c>
      <c r="AC837" s="104"/>
    </row>
    <row r="838" spans="1:29" s="11" customFormat="1" ht="33">
      <c r="A838" s="27" t="s">
        <v>211</v>
      </c>
      <c r="B838" s="62" t="s">
        <v>56</v>
      </c>
      <c r="C838" s="62" t="s">
        <v>59</v>
      </c>
      <c r="D838" s="62" t="s">
        <v>315</v>
      </c>
      <c r="E838" s="62"/>
      <c r="F838" s="22">
        <f t="shared" ref="F838:G838" si="2143">F839</f>
        <v>14298</v>
      </c>
      <c r="G838" s="22">
        <f t="shared" si="2143"/>
        <v>0</v>
      </c>
      <c r="H838" s="76">
        <f>H839</f>
        <v>0</v>
      </c>
      <c r="I838" s="76">
        <f t="shared" ref="I838:AA838" si="2144">I839</f>
        <v>0</v>
      </c>
      <c r="J838" s="76">
        <f t="shared" si="2144"/>
        <v>0</v>
      </c>
      <c r="K838" s="76">
        <f t="shared" si="2144"/>
        <v>0</v>
      </c>
      <c r="L838" s="22">
        <f t="shared" si="2144"/>
        <v>14298</v>
      </c>
      <c r="M838" s="76">
        <f t="shared" si="2144"/>
        <v>0</v>
      </c>
      <c r="N838" s="76">
        <f>N839</f>
        <v>0</v>
      </c>
      <c r="O838" s="76">
        <f t="shared" si="2144"/>
        <v>0</v>
      </c>
      <c r="P838" s="76">
        <f t="shared" si="2144"/>
        <v>0</v>
      </c>
      <c r="Q838" s="76">
        <f t="shared" si="2144"/>
        <v>0</v>
      </c>
      <c r="R838" s="22">
        <f t="shared" si="2144"/>
        <v>14298</v>
      </c>
      <c r="S838" s="76">
        <f t="shared" si="2144"/>
        <v>0</v>
      </c>
      <c r="T838" s="76">
        <f>T839</f>
        <v>0</v>
      </c>
      <c r="U838" s="76">
        <f t="shared" si="2144"/>
        <v>0</v>
      </c>
      <c r="V838" s="76">
        <f t="shared" si="2144"/>
        <v>0</v>
      </c>
      <c r="W838" s="76">
        <f t="shared" si="2144"/>
        <v>0</v>
      </c>
      <c r="X838" s="22">
        <f t="shared" si="2144"/>
        <v>14298</v>
      </c>
      <c r="Y838" s="22">
        <f t="shared" si="2144"/>
        <v>0</v>
      </c>
      <c r="Z838" s="22">
        <f t="shared" si="2144"/>
        <v>2293</v>
      </c>
      <c r="AA838" s="22">
        <f t="shared" si="2144"/>
        <v>0</v>
      </c>
      <c r="AB838" s="104">
        <f t="shared" si="2089"/>
        <v>16.037208001119037</v>
      </c>
      <c r="AC838" s="104"/>
    </row>
    <row r="839" spans="1:29" s="11" customFormat="1" ht="33">
      <c r="A839" s="55" t="s">
        <v>110</v>
      </c>
      <c r="B839" s="62" t="s">
        <v>56</v>
      </c>
      <c r="C839" s="62" t="s">
        <v>59</v>
      </c>
      <c r="D839" s="62" t="s">
        <v>316</v>
      </c>
      <c r="E839" s="62"/>
      <c r="F839" s="22">
        <f>F840+F842+F844</f>
        <v>14298</v>
      </c>
      <c r="G839" s="22">
        <f>G840+G842+G844</f>
        <v>0</v>
      </c>
      <c r="H839" s="76">
        <f>H840+H842+H844</f>
        <v>0</v>
      </c>
      <c r="I839" s="76">
        <f t="shared" ref="I839:M839" si="2145">I840+I842+I844</f>
        <v>0</v>
      </c>
      <c r="J839" s="76">
        <f t="shared" si="2145"/>
        <v>0</v>
      </c>
      <c r="K839" s="76">
        <f t="shared" si="2145"/>
        <v>0</v>
      </c>
      <c r="L839" s="22">
        <f t="shared" si="2145"/>
        <v>14298</v>
      </c>
      <c r="M839" s="76">
        <f t="shared" si="2145"/>
        <v>0</v>
      </c>
      <c r="N839" s="76">
        <f>N840+N842+N844</f>
        <v>0</v>
      </c>
      <c r="O839" s="76">
        <f t="shared" ref="O839:S839" si="2146">O840+O842+O844</f>
        <v>0</v>
      </c>
      <c r="P839" s="76">
        <f t="shared" si="2146"/>
        <v>0</v>
      </c>
      <c r="Q839" s="76">
        <f t="shared" si="2146"/>
        <v>0</v>
      </c>
      <c r="R839" s="22">
        <f t="shared" si="2146"/>
        <v>14298</v>
      </c>
      <c r="S839" s="76">
        <f t="shared" si="2146"/>
        <v>0</v>
      </c>
      <c r="T839" s="76">
        <f>T840+T842+T844</f>
        <v>0</v>
      </c>
      <c r="U839" s="76">
        <f t="shared" ref="U839:X839" si="2147">U840+U842+U844</f>
        <v>0</v>
      </c>
      <c r="V839" s="76">
        <f t="shared" si="2147"/>
        <v>0</v>
      </c>
      <c r="W839" s="76">
        <f t="shared" si="2147"/>
        <v>0</v>
      </c>
      <c r="X839" s="22">
        <f t="shared" si="2147"/>
        <v>14298</v>
      </c>
      <c r="Y839" s="22">
        <f t="shared" ref="Y839:AA839" si="2148">Y840+Y842+Y844</f>
        <v>0</v>
      </c>
      <c r="Z839" s="22">
        <f t="shared" si="2148"/>
        <v>2293</v>
      </c>
      <c r="AA839" s="22">
        <f t="shared" si="2148"/>
        <v>0</v>
      </c>
      <c r="AB839" s="104">
        <f t="shared" si="2089"/>
        <v>16.037208001119037</v>
      </c>
      <c r="AC839" s="104"/>
    </row>
    <row r="840" spans="1:29" s="11" customFormat="1" ht="82.5">
      <c r="A840" s="27" t="s">
        <v>447</v>
      </c>
      <c r="B840" s="62" t="s">
        <v>56</v>
      </c>
      <c r="C840" s="62" t="s">
        <v>59</v>
      </c>
      <c r="D840" s="62" t="s">
        <v>316</v>
      </c>
      <c r="E840" s="62" t="s">
        <v>105</v>
      </c>
      <c r="F840" s="22">
        <f t="shared" ref="F840:G840" si="2149">F841</f>
        <v>13360</v>
      </c>
      <c r="G840" s="22">
        <f t="shared" si="2149"/>
        <v>0</v>
      </c>
      <c r="H840" s="76">
        <f>H841</f>
        <v>0</v>
      </c>
      <c r="I840" s="76">
        <f t="shared" ref="I840:AA840" si="2150">I841</f>
        <v>0</v>
      </c>
      <c r="J840" s="76">
        <f t="shared" si="2150"/>
        <v>0</v>
      </c>
      <c r="K840" s="76">
        <f t="shared" si="2150"/>
        <v>0</v>
      </c>
      <c r="L840" s="22">
        <f t="shared" si="2150"/>
        <v>13360</v>
      </c>
      <c r="M840" s="76">
        <f t="shared" si="2150"/>
        <v>0</v>
      </c>
      <c r="N840" s="76">
        <f>N841</f>
        <v>0</v>
      </c>
      <c r="O840" s="76">
        <f t="shared" si="2150"/>
        <v>0</v>
      </c>
      <c r="P840" s="76">
        <f t="shared" si="2150"/>
        <v>0</v>
      </c>
      <c r="Q840" s="76">
        <f t="shared" si="2150"/>
        <v>0</v>
      </c>
      <c r="R840" s="22">
        <f t="shared" si="2150"/>
        <v>13360</v>
      </c>
      <c r="S840" s="76">
        <f t="shared" si="2150"/>
        <v>0</v>
      </c>
      <c r="T840" s="76">
        <f>T841</f>
        <v>0</v>
      </c>
      <c r="U840" s="76">
        <f t="shared" si="2150"/>
        <v>0</v>
      </c>
      <c r="V840" s="76">
        <f t="shared" si="2150"/>
        <v>0</v>
      </c>
      <c r="W840" s="76">
        <f t="shared" si="2150"/>
        <v>0</v>
      </c>
      <c r="X840" s="22">
        <f t="shared" si="2150"/>
        <v>13360</v>
      </c>
      <c r="Y840" s="22">
        <f t="shared" si="2150"/>
        <v>0</v>
      </c>
      <c r="Z840" s="22">
        <f t="shared" si="2150"/>
        <v>2193</v>
      </c>
      <c r="AA840" s="22">
        <f t="shared" si="2150"/>
        <v>0</v>
      </c>
      <c r="AB840" s="104">
        <f t="shared" si="2089"/>
        <v>16.414670658682635</v>
      </c>
      <c r="AC840" s="104"/>
    </row>
    <row r="841" spans="1:29" s="11" customFormat="1" ht="18.75" customHeight="1">
      <c r="A841" s="55" t="s">
        <v>177</v>
      </c>
      <c r="B841" s="62" t="s">
        <v>56</v>
      </c>
      <c r="C841" s="62" t="s">
        <v>59</v>
      </c>
      <c r="D841" s="62" t="s">
        <v>316</v>
      </c>
      <c r="E841" s="62" t="s">
        <v>176</v>
      </c>
      <c r="F841" s="22">
        <v>13360</v>
      </c>
      <c r="G841" s="22"/>
      <c r="H841" s="76"/>
      <c r="I841" s="76"/>
      <c r="J841" s="76"/>
      <c r="K841" s="76"/>
      <c r="L841" s="22">
        <f>F841+H841+I841+J841+K841</f>
        <v>13360</v>
      </c>
      <c r="M841" s="22">
        <f>G841+K841</f>
        <v>0</v>
      </c>
      <c r="N841" s="76"/>
      <c r="O841" s="76"/>
      <c r="P841" s="76"/>
      <c r="Q841" s="76"/>
      <c r="R841" s="22">
        <f>L841+N841+O841+P841+Q841</f>
        <v>13360</v>
      </c>
      <c r="S841" s="22">
        <f>M841+Q841</f>
        <v>0</v>
      </c>
      <c r="T841" s="76"/>
      <c r="U841" s="76"/>
      <c r="V841" s="76"/>
      <c r="W841" s="76"/>
      <c r="X841" s="22">
        <f>R841+T841+U841+V841+W841</f>
        <v>13360</v>
      </c>
      <c r="Y841" s="22">
        <f>S841+W841</f>
        <v>0</v>
      </c>
      <c r="Z841" s="22">
        <v>2193</v>
      </c>
      <c r="AA841" s="22"/>
      <c r="AB841" s="104">
        <f t="shared" si="2089"/>
        <v>16.414670658682635</v>
      </c>
      <c r="AC841" s="104"/>
    </row>
    <row r="842" spans="1:29" s="11" customFormat="1" ht="33">
      <c r="A842" s="27" t="s">
        <v>424</v>
      </c>
      <c r="B842" s="62" t="s">
        <v>56</v>
      </c>
      <c r="C842" s="62" t="s">
        <v>59</v>
      </c>
      <c r="D842" s="62" t="s">
        <v>316</v>
      </c>
      <c r="E842" s="62" t="s">
        <v>80</v>
      </c>
      <c r="F842" s="22">
        <f t="shared" ref="F842:G842" si="2151">F843</f>
        <v>926</v>
      </c>
      <c r="G842" s="22">
        <f t="shared" si="2151"/>
        <v>0</v>
      </c>
      <c r="H842" s="76">
        <f>H843</f>
        <v>0</v>
      </c>
      <c r="I842" s="76">
        <f t="shared" ref="I842:AA842" si="2152">I843</f>
        <v>0</v>
      </c>
      <c r="J842" s="76">
        <f t="shared" si="2152"/>
        <v>0</v>
      </c>
      <c r="K842" s="76">
        <f t="shared" si="2152"/>
        <v>0</v>
      </c>
      <c r="L842" s="22">
        <f t="shared" si="2152"/>
        <v>926</v>
      </c>
      <c r="M842" s="76">
        <f t="shared" si="2152"/>
        <v>0</v>
      </c>
      <c r="N842" s="76">
        <f>N843</f>
        <v>0</v>
      </c>
      <c r="O842" s="76">
        <f t="shared" si="2152"/>
        <v>0</v>
      </c>
      <c r="P842" s="76">
        <f t="shared" si="2152"/>
        <v>0</v>
      </c>
      <c r="Q842" s="76">
        <f t="shared" si="2152"/>
        <v>0</v>
      </c>
      <c r="R842" s="22">
        <f t="shared" si="2152"/>
        <v>926</v>
      </c>
      <c r="S842" s="76">
        <f t="shared" si="2152"/>
        <v>0</v>
      </c>
      <c r="T842" s="76">
        <f>T843</f>
        <v>0</v>
      </c>
      <c r="U842" s="76">
        <f t="shared" si="2152"/>
        <v>0</v>
      </c>
      <c r="V842" s="76">
        <f t="shared" si="2152"/>
        <v>0</v>
      </c>
      <c r="W842" s="76">
        <f t="shared" si="2152"/>
        <v>0</v>
      </c>
      <c r="X842" s="22">
        <f t="shared" si="2152"/>
        <v>926</v>
      </c>
      <c r="Y842" s="22">
        <f t="shared" si="2152"/>
        <v>0</v>
      </c>
      <c r="Z842" s="22">
        <f t="shared" si="2152"/>
        <v>100</v>
      </c>
      <c r="AA842" s="22">
        <f t="shared" si="2152"/>
        <v>0</v>
      </c>
      <c r="AB842" s="104">
        <f t="shared" si="2089"/>
        <v>10.799136069114471</v>
      </c>
      <c r="AC842" s="104"/>
    </row>
    <row r="843" spans="1:29" s="11" customFormat="1" ht="36.75" customHeight="1">
      <c r="A843" s="55" t="s">
        <v>167</v>
      </c>
      <c r="B843" s="62" t="s">
        <v>56</v>
      </c>
      <c r="C843" s="62" t="s">
        <v>59</v>
      </c>
      <c r="D843" s="62" t="s">
        <v>316</v>
      </c>
      <c r="E843" s="62" t="s">
        <v>166</v>
      </c>
      <c r="F843" s="22">
        <v>926</v>
      </c>
      <c r="G843" s="22"/>
      <c r="H843" s="76"/>
      <c r="I843" s="76"/>
      <c r="J843" s="76"/>
      <c r="K843" s="76"/>
      <c r="L843" s="22">
        <f>F843+H843+I843+J843+K843</f>
        <v>926</v>
      </c>
      <c r="M843" s="22">
        <f>G843+K843</f>
        <v>0</v>
      </c>
      <c r="N843" s="76"/>
      <c r="O843" s="76"/>
      <c r="P843" s="76"/>
      <c r="Q843" s="76"/>
      <c r="R843" s="22">
        <f>L843+N843+O843+P843+Q843</f>
        <v>926</v>
      </c>
      <c r="S843" s="22">
        <f>M843+Q843</f>
        <v>0</v>
      </c>
      <c r="T843" s="76"/>
      <c r="U843" s="76"/>
      <c r="V843" s="76"/>
      <c r="W843" s="76"/>
      <c r="X843" s="22">
        <f>R843+T843+U843+V843+W843</f>
        <v>926</v>
      </c>
      <c r="Y843" s="22">
        <f>S843+W843</f>
        <v>0</v>
      </c>
      <c r="Z843" s="22">
        <v>100</v>
      </c>
      <c r="AA843" s="22"/>
      <c r="AB843" s="104">
        <f t="shared" si="2089"/>
        <v>10.799136069114471</v>
      </c>
      <c r="AC843" s="104"/>
    </row>
    <row r="844" spans="1:29" s="11" customFormat="1" ht="16.5">
      <c r="A844" s="55" t="s">
        <v>99</v>
      </c>
      <c r="B844" s="62" t="s">
        <v>56</v>
      </c>
      <c r="C844" s="62" t="s">
        <v>59</v>
      </c>
      <c r="D844" s="62" t="s">
        <v>316</v>
      </c>
      <c r="E844" s="62" t="s">
        <v>100</v>
      </c>
      <c r="F844" s="22">
        <f t="shared" ref="F844:G844" si="2153">F845</f>
        <v>12</v>
      </c>
      <c r="G844" s="22">
        <f t="shared" si="2153"/>
        <v>0</v>
      </c>
      <c r="H844" s="76">
        <f>H845</f>
        <v>0</v>
      </c>
      <c r="I844" s="76">
        <f t="shared" ref="I844:AA844" si="2154">I845</f>
        <v>0</v>
      </c>
      <c r="J844" s="76">
        <f t="shared" si="2154"/>
        <v>0</v>
      </c>
      <c r="K844" s="76">
        <f t="shared" si="2154"/>
        <v>0</v>
      </c>
      <c r="L844" s="22">
        <f t="shared" si="2154"/>
        <v>12</v>
      </c>
      <c r="M844" s="76">
        <f t="shared" si="2154"/>
        <v>0</v>
      </c>
      <c r="N844" s="76">
        <f>N845</f>
        <v>0</v>
      </c>
      <c r="O844" s="76">
        <f t="shared" si="2154"/>
        <v>0</v>
      </c>
      <c r="P844" s="76">
        <f t="shared" si="2154"/>
        <v>0</v>
      </c>
      <c r="Q844" s="76">
        <f t="shared" si="2154"/>
        <v>0</v>
      </c>
      <c r="R844" s="22">
        <f t="shared" si="2154"/>
        <v>12</v>
      </c>
      <c r="S844" s="76">
        <f t="shared" si="2154"/>
        <v>0</v>
      </c>
      <c r="T844" s="76">
        <f>T845</f>
        <v>0</v>
      </c>
      <c r="U844" s="76">
        <f t="shared" si="2154"/>
        <v>0</v>
      </c>
      <c r="V844" s="76">
        <f t="shared" si="2154"/>
        <v>0</v>
      </c>
      <c r="W844" s="76">
        <f t="shared" si="2154"/>
        <v>0</v>
      </c>
      <c r="X844" s="22">
        <f t="shared" si="2154"/>
        <v>12</v>
      </c>
      <c r="Y844" s="22">
        <f t="shared" si="2154"/>
        <v>0</v>
      </c>
      <c r="Z844" s="22">
        <f t="shared" si="2154"/>
        <v>0</v>
      </c>
      <c r="AA844" s="22">
        <f t="shared" si="2154"/>
        <v>0</v>
      </c>
      <c r="AB844" s="104">
        <f t="shared" si="2089"/>
        <v>0</v>
      </c>
      <c r="AC844" s="104"/>
    </row>
    <row r="845" spans="1:29" s="11" customFormat="1" ht="16.5">
      <c r="A845" s="27" t="s">
        <v>169</v>
      </c>
      <c r="B845" s="62" t="s">
        <v>56</v>
      </c>
      <c r="C845" s="62" t="s">
        <v>59</v>
      </c>
      <c r="D845" s="62" t="s">
        <v>316</v>
      </c>
      <c r="E845" s="62" t="s">
        <v>168</v>
      </c>
      <c r="F845" s="22">
        <v>12</v>
      </c>
      <c r="G845" s="22"/>
      <c r="H845" s="76"/>
      <c r="I845" s="76"/>
      <c r="J845" s="76"/>
      <c r="K845" s="76"/>
      <c r="L845" s="22">
        <f>F845+H845+I845+J845+K845</f>
        <v>12</v>
      </c>
      <c r="M845" s="22">
        <f>G845+K845</f>
        <v>0</v>
      </c>
      <c r="N845" s="76"/>
      <c r="O845" s="76"/>
      <c r="P845" s="76"/>
      <c r="Q845" s="76"/>
      <c r="R845" s="22">
        <f>L845+N845+O845+P845+Q845</f>
        <v>12</v>
      </c>
      <c r="S845" s="22">
        <f>M845+Q845</f>
        <v>0</v>
      </c>
      <c r="T845" s="76"/>
      <c r="U845" s="76"/>
      <c r="V845" s="76"/>
      <c r="W845" s="76"/>
      <c r="X845" s="22">
        <f>R845+T845+U845+V845+W845</f>
        <v>12</v>
      </c>
      <c r="Y845" s="22">
        <f>S845+W845</f>
        <v>0</v>
      </c>
      <c r="Z845" s="22"/>
      <c r="AA845" s="22"/>
      <c r="AB845" s="104">
        <f t="shared" si="2089"/>
        <v>0</v>
      </c>
      <c r="AC845" s="104"/>
    </row>
    <row r="846" spans="1:29" s="11" customFormat="1" ht="67.5">
      <c r="A846" s="92" t="s">
        <v>712</v>
      </c>
      <c r="B846" s="62" t="s">
        <v>56</v>
      </c>
      <c r="C846" s="62" t="s">
        <v>59</v>
      </c>
      <c r="D846" s="93" t="s">
        <v>620</v>
      </c>
      <c r="E846" s="21"/>
      <c r="F846" s="22"/>
      <c r="G846" s="22"/>
      <c r="H846" s="76"/>
      <c r="I846" s="76"/>
      <c r="J846" s="76"/>
      <c r="K846" s="76"/>
      <c r="L846" s="22"/>
      <c r="M846" s="22"/>
      <c r="N846" s="76"/>
      <c r="O846" s="76"/>
      <c r="P846" s="76"/>
      <c r="Q846" s="76"/>
      <c r="R846" s="22"/>
      <c r="S846" s="22"/>
      <c r="T846" s="76">
        <f>T847</f>
        <v>0</v>
      </c>
      <c r="U846" s="22">
        <f t="shared" ref="U846:AA847" si="2155">U847</f>
        <v>243</v>
      </c>
      <c r="V846" s="22">
        <f t="shared" si="2155"/>
        <v>0</v>
      </c>
      <c r="W846" s="22">
        <f t="shared" si="2155"/>
        <v>4598</v>
      </c>
      <c r="X846" s="22">
        <f t="shared" si="2155"/>
        <v>4841</v>
      </c>
      <c r="Y846" s="22">
        <f t="shared" si="2155"/>
        <v>4598</v>
      </c>
      <c r="Z846" s="22">
        <f t="shared" si="2155"/>
        <v>0</v>
      </c>
      <c r="AA846" s="22">
        <f t="shared" si="2155"/>
        <v>0</v>
      </c>
      <c r="AB846" s="104">
        <f t="shared" si="2089"/>
        <v>0</v>
      </c>
      <c r="AC846" s="104">
        <f t="shared" si="2090"/>
        <v>0</v>
      </c>
    </row>
    <row r="847" spans="1:29" s="11" customFormat="1" ht="39" customHeight="1">
      <c r="A847" s="71" t="s">
        <v>83</v>
      </c>
      <c r="B847" s="62" t="s">
        <v>56</v>
      </c>
      <c r="C847" s="62" t="s">
        <v>59</v>
      </c>
      <c r="D847" s="93" t="s">
        <v>620</v>
      </c>
      <c r="E847" s="93" t="s">
        <v>84</v>
      </c>
      <c r="F847" s="22"/>
      <c r="G847" s="22"/>
      <c r="H847" s="76"/>
      <c r="I847" s="76"/>
      <c r="J847" s="76"/>
      <c r="K847" s="76"/>
      <c r="L847" s="22"/>
      <c r="M847" s="22"/>
      <c r="N847" s="76"/>
      <c r="O847" s="76"/>
      <c r="P847" s="76"/>
      <c r="Q847" s="76"/>
      <c r="R847" s="22"/>
      <c r="S847" s="22"/>
      <c r="T847" s="76">
        <f>T848</f>
        <v>0</v>
      </c>
      <c r="U847" s="22">
        <f t="shared" si="2155"/>
        <v>243</v>
      </c>
      <c r="V847" s="22">
        <f t="shared" si="2155"/>
        <v>0</v>
      </c>
      <c r="W847" s="22">
        <f t="shared" si="2155"/>
        <v>4598</v>
      </c>
      <c r="X847" s="22">
        <f t="shared" si="2155"/>
        <v>4841</v>
      </c>
      <c r="Y847" s="22">
        <f t="shared" si="2155"/>
        <v>4598</v>
      </c>
      <c r="Z847" s="22">
        <f t="shared" si="2155"/>
        <v>0</v>
      </c>
      <c r="AA847" s="22">
        <f t="shared" si="2155"/>
        <v>0</v>
      </c>
      <c r="AB847" s="104">
        <f t="shared" si="2089"/>
        <v>0</v>
      </c>
      <c r="AC847" s="104">
        <f t="shared" si="2090"/>
        <v>0</v>
      </c>
    </row>
    <row r="848" spans="1:29" s="11" customFormat="1" ht="16.5">
      <c r="A848" s="71" t="s">
        <v>186</v>
      </c>
      <c r="B848" s="62" t="s">
        <v>56</v>
      </c>
      <c r="C848" s="62" t="s">
        <v>59</v>
      </c>
      <c r="D848" s="93" t="s">
        <v>620</v>
      </c>
      <c r="E848" s="21" t="s">
        <v>185</v>
      </c>
      <c r="F848" s="22"/>
      <c r="G848" s="22"/>
      <c r="H848" s="76"/>
      <c r="I848" s="76"/>
      <c r="J848" s="76"/>
      <c r="K848" s="76"/>
      <c r="L848" s="22"/>
      <c r="M848" s="22"/>
      <c r="N848" s="76"/>
      <c r="O848" s="76"/>
      <c r="P848" s="76"/>
      <c r="Q848" s="76"/>
      <c r="R848" s="22"/>
      <c r="S848" s="22"/>
      <c r="T848" s="76"/>
      <c r="U848" s="22">
        <v>243</v>
      </c>
      <c r="V848" s="22"/>
      <c r="W848" s="22">
        <v>4598</v>
      </c>
      <c r="X848" s="22">
        <f>R848+T848+U848+V848+W848</f>
        <v>4841</v>
      </c>
      <c r="Y848" s="22">
        <f>S848+W848</f>
        <v>4598</v>
      </c>
      <c r="Z848" s="22"/>
      <c r="AA848" s="22"/>
      <c r="AB848" s="104">
        <f t="shared" ref="AB848:AB911" si="2156">Z848/X848*100</f>
        <v>0</v>
      </c>
      <c r="AC848" s="104">
        <f t="shared" ref="AC848:AC911" si="2157">AA848/Y848*100</f>
        <v>0</v>
      </c>
    </row>
    <row r="849" spans="1:29" s="11" customFormat="1" ht="67.5">
      <c r="A849" s="92" t="s">
        <v>712</v>
      </c>
      <c r="B849" s="62" t="s">
        <v>56</v>
      </c>
      <c r="C849" s="62" t="s">
        <v>59</v>
      </c>
      <c r="D849" s="93" t="s">
        <v>621</v>
      </c>
      <c r="E849" s="21"/>
      <c r="F849" s="22"/>
      <c r="G849" s="22"/>
      <c r="H849" s="76"/>
      <c r="I849" s="76"/>
      <c r="J849" s="76"/>
      <c r="K849" s="76"/>
      <c r="L849" s="22"/>
      <c r="M849" s="22"/>
      <c r="N849" s="76"/>
      <c r="O849" s="76"/>
      <c r="P849" s="76"/>
      <c r="Q849" s="76"/>
      <c r="R849" s="22"/>
      <c r="S849" s="22"/>
      <c r="T849" s="76">
        <f>T850</f>
        <v>0</v>
      </c>
      <c r="U849" s="22">
        <f t="shared" ref="U849:AA850" si="2158">U850</f>
        <v>145</v>
      </c>
      <c r="V849" s="22">
        <f t="shared" si="2158"/>
        <v>0</v>
      </c>
      <c r="W849" s="22">
        <f t="shared" si="2158"/>
        <v>2757</v>
      </c>
      <c r="X849" s="22">
        <f t="shared" si="2158"/>
        <v>2902</v>
      </c>
      <c r="Y849" s="22">
        <f t="shared" si="2158"/>
        <v>2757</v>
      </c>
      <c r="Z849" s="22">
        <f t="shared" si="2158"/>
        <v>62</v>
      </c>
      <c r="AA849" s="22">
        <f t="shared" si="2158"/>
        <v>0</v>
      </c>
      <c r="AB849" s="104">
        <f t="shared" si="2156"/>
        <v>2.1364576154376294</v>
      </c>
      <c r="AC849" s="104">
        <f t="shared" si="2157"/>
        <v>0</v>
      </c>
    </row>
    <row r="850" spans="1:29" s="11" customFormat="1" ht="36.75" customHeight="1">
      <c r="A850" s="71" t="s">
        <v>83</v>
      </c>
      <c r="B850" s="62" t="s">
        <v>56</v>
      </c>
      <c r="C850" s="62" t="s">
        <v>59</v>
      </c>
      <c r="D850" s="93" t="s">
        <v>621</v>
      </c>
      <c r="E850" s="93" t="s">
        <v>84</v>
      </c>
      <c r="F850" s="22"/>
      <c r="G850" s="22"/>
      <c r="H850" s="76"/>
      <c r="I850" s="76"/>
      <c r="J850" s="76"/>
      <c r="K850" s="76"/>
      <c r="L850" s="22"/>
      <c r="M850" s="22"/>
      <c r="N850" s="76"/>
      <c r="O850" s="76"/>
      <c r="P850" s="76"/>
      <c r="Q850" s="76"/>
      <c r="R850" s="22"/>
      <c r="S850" s="22"/>
      <c r="T850" s="76">
        <f>T851</f>
        <v>0</v>
      </c>
      <c r="U850" s="22">
        <f t="shared" si="2158"/>
        <v>145</v>
      </c>
      <c r="V850" s="22">
        <f t="shared" si="2158"/>
        <v>0</v>
      </c>
      <c r="W850" s="22">
        <f t="shared" si="2158"/>
        <v>2757</v>
      </c>
      <c r="X850" s="22">
        <f t="shared" si="2158"/>
        <v>2902</v>
      </c>
      <c r="Y850" s="22">
        <f t="shared" si="2158"/>
        <v>2757</v>
      </c>
      <c r="Z850" s="22">
        <f t="shared" si="2158"/>
        <v>62</v>
      </c>
      <c r="AA850" s="22">
        <f t="shared" si="2158"/>
        <v>0</v>
      </c>
      <c r="AB850" s="104">
        <f t="shared" si="2156"/>
        <v>2.1364576154376294</v>
      </c>
      <c r="AC850" s="104">
        <f t="shared" si="2157"/>
        <v>0</v>
      </c>
    </row>
    <row r="851" spans="1:29" s="11" customFormat="1" ht="16.5">
      <c r="A851" s="71" t="s">
        <v>186</v>
      </c>
      <c r="B851" s="62" t="s">
        <v>56</v>
      </c>
      <c r="C851" s="62" t="s">
        <v>59</v>
      </c>
      <c r="D851" s="93" t="s">
        <v>621</v>
      </c>
      <c r="E851" s="21" t="s">
        <v>185</v>
      </c>
      <c r="F851" s="22"/>
      <c r="G851" s="22"/>
      <c r="H851" s="76"/>
      <c r="I851" s="76"/>
      <c r="J851" s="76"/>
      <c r="K851" s="76"/>
      <c r="L851" s="22"/>
      <c r="M851" s="22"/>
      <c r="N851" s="76"/>
      <c r="O851" s="76"/>
      <c r="P851" s="76"/>
      <c r="Q851" s="76"/>
      <c r="R851" s="22"/>
      <c r="S851" s="22"/>
      <c r="T851" s="76"/>
      <c r="U851" s="22">
        <v>145</v>
      </c>
      <c r="V851" s="22"/>
      <c r="W851" s="22">
        <v>2757</v>
      </c>
      <c r="X851" s="22">
        <f>R851+T851+U851+V851+W851</f>
        <v>2902</v>
      </c>
      <c r="Y851" s="22">
        <f>S851+W851</f>
        <v>2757</v>
      </c>
      <c r="Z851" s="22">
        <v>62</v>
      </c>
      <c r="AA851" s="22"/>
      <c r="AB851" s="104">
        <f t="shared" si="2156"/>
        <v>2.1364576154376294</v>
      </c>
      <c r="AC851" s="104">
        <f t="shared" si="2157"/>
        <v>0</v>
      </c>
    </row>
    <row r="852" spans="1:29" s="11" customFormat="1" ht="67.5">
      <c r="A852" s="92" t="s">
        <v>712</v>
      </c>
      <c r="B852" s="62" t="s">
        <v>56</v>
      </c>
      <c r="C852" s="62" t="s">
        <v>59</v>
      </c>
      <c r="D852" s="93" t="s">
        <v>713</v>
      </c>
      <c r="E852" s="21"/>
      <c r="F852" s="22"/>
      <c r="G852" s="22"/>
      <c r="H852" s="76"/>
      <c r="I852" s="76"/>
      <c r="J852" s="76"/>
      <c r="K852" s="76"/>
      <c r="L852" s="22"/>
      <c r="M852" s="22"/>
      <c r="N852" s="76"/>
      <c r="O852" s="76"/>
      <c r="P852" s="76"/>
      <c r="Q852" s="76"/>
      <c r="R852" s="22"/>
      <c r="S852" s="22"/>
      <c r="T852" s="76">
        <f>T853</f>
        <v>0</v>
      </c>
      <c r="U852" s="22">
        <f t="shared" ref="U852:AA853" si="2159">U853</f>
        <v>120</v>
      </c>
      <c r="V852" s="22">
        <f t="shared" si="2159"/>
        <v>0</v>
      </c>
      <c r="W852" s="22">
        <f t="shared" si="2159"/>
        <v>2280</v>
      </c>
      <c r="X852" s="22">
        <f t="shared" si="2159"/>
        <v>2400</v>
      </c>
      <c r="Y852" s="22">
        <f t="shared" si="2159"/>
        <v>2280</v>
      </c>
      <c r="Z852" s="22">
        <f t="shared" si="2159"/>
        <v>0</v>
      </c>
      <c r="AA852" s="22">
        <f t="shared" si="2159"/>
        <v>0</v>
      </c>
      <c r="AB852" s="104">
        <f t="shared" si="2156"/>
        <v>0</v>
      </c>
      <c r="AC852" s="104">
        <f t="shared" si="2157"/>
        <v>0</v>
      </c>
    </row>
    <row r="853" spans="1:29" s="11" customFormat="1" ht="41.25" customHeight="1">
      <c r="A853" s="71" t="s">
        <v>83</v>
      </c>
      <c r="B853" s="62" t="s">
        <v>56</v>
      </c>
      <c r="C853" s="62" t="s">
        <v>59</v>
      </c>
      <c r="D853" s="93" t="s">
        <v>713</v>
      </c>
      <c r="E853" s="93" t="s">
        <v>84</v>
      </c>
      <c r="F853" s="22"/>
      <c r="G853" s="22"/>
      <c r="H853" s="76"/>
      <c r="I853" s="76"/>
      <c r="J853" s="76"/>
      <c r="K853" s="76"/>
      <c r="L853" s="22"/>
      <c r="M853" s="22"/>
      <c r="N853" s="76"/>
      <c r="O853" s="76"/>
      <c r="P853" s="76"/>
      <c r="Q853" s="76"/>
      <c r="R853" s="22"/>
      <c r="S853" s="22"/>
      <c r="T853" s="76">
        <f>T854</f>
        <v>0</v>
      </c>
      <c r="U853" s="22">
        <f t="shared" si="2159"/>
        <v>120</v>
      </c>
      <c r="V853" s="22">
        <f t="shared" si="2159"/>
        <v>0</v>
      </c>
      <c r="W853" s="22">
        <f t="shared" si="2159"/>
        <v>2280</v>
      </c>
      <c r="X853" s="22">
        <f t="shared" si="2159"/>
        <v>2400</v>
      </c>
      <c r="Y853" s="22">
        <f t="shared" si="2159"/>
        <v>2280</v>
      </c>
      <c r="Z853" s="22">
        <f t="shared" si="2159"/>
        <v>0</v>
      </c>
      <c r="AA853" s="22">
        <f t="shared" si="2159"/>
        <v>0</v>
      </c>
      <c r="AB853" s="104">
        <f t="shared" si="2156"/>
        <v>0</v>
      </c>
      <c r="AC853" s="104">
        <f t="shared" si="2157"/>
        <v>0</v>
      </c>
    </row>
    <row r="854" spans="1:29" s="11" customFormat="1" ht="16.5">
      <c r="A854" s="71" t="s">
        <v>186</v>
      </c>
      <c r="B854" s="62" t="s">
        <v>56</v>
      </c>
      <c r="C854" s="62" t="s">
        <v>59</v>
      </c>
      <c r="D854" s="93" t="s">
        <v>713</v>
      </c>
      <c r="E854" s="21" t="s">
        <v>185</v>
      </c>
      <c r="F854" s="22"/>
      <c r="G854" s="22"/>
      <c r="H854" s="76"/>
      <c r="I854" s="76"/>
      <c r="J854" s="76"/>
      <c r="K854" s="76"/>
      <c r="L854" s="22"/>
      <c r="M854" s="22"/>
      <c r="N854" s="76"/>
      <c r="O854" s="76"/>
      <c r="P854" s="76"/>
      <c r="Q854" s="76"/>
      <c r="R854" s="22"/>
      <c r="S854" s="22"/>
      <c r="T854" s="76"/>
      <c r="U854" s="22">
        <v>120</v>
      </c>
      <c r="V854" s="22"/>
      <c r="W854" s="22">
        <v>2280</v>
      </c>
      <c r="X854" s="22">
        <f>R854+T854+U854+V854+W854</f>
        <v>2400</v>
      </c>
      <c r="Y854" s="22">
        <f>S854+W854</f>
        <v>2280</v>
      </c>
      <c r="Z854" s="22"/>
      <c r="AA854" s="22"/>
      <c r="AB854" s="104">
        <f t="shared" si="2156"/>
        <v>0</v>
      </c>
      <c r="AC854" s="104">
        <f t="shared" si="2157"/>
        <v>0</v>
      </c>
    </row>
    <row r="855" spans="1:29" s="11" customFormat="1" ht="67.5">
      <c r="A855" s="92" t="s">
        <v>712</v>
      </c>
      <c r="B855" s="62" t="s">
        <v>56</v>
      </c>
      <c r="C855" s="62" t="s">
        <v>59</v>
      </c>
      <c r="D855" s="93" t="s">
        <v>714</v>
      </c>
      <c r="E855" s="21"/>
      <c r="F855" s="22"/>
      <c r="G855" s="22"/>
      <c r="H855" s="76"/>
      <c r="I855" s="76"/>
      <c r="J855" s="76"/>
      <c r="K855" s="76"/>
      <c r="L855" s="22"/>
      <c r="M855" s="22"/>
      <c r="N855" s="76"/>
      <c r="O855" s="76"/>
      <c r="P855" s="76"/>
      <c r="Q855" s="76"/>
      <c r="R855" s="22"/>
      <c r="S855" s="22"/>
      <c r="T855" s="76">
        <f>T856</f>
        <v>0</v>
      </c>
      <c r="U855" s="22">
        <f t="shared" ref="U855:AA856" si="2160">U856</f>
        <v>200</v>
      </c>
      <c r="V855" s="22">
        <f t="shared" si="2160"/>
        <v>0</v>
      </c>
      <c r="W855" s="22">
        <f t="shared" si="2160"/>
        <v>3800</v>
      </c>
      <c r="X855" s="22">
        <f t="shared" si="2160"/>
        <v>4000</v>
      </c>
      <c r="Y855" s="22">
        <f t="shared" si="2160"/>
        <v>3800</v>
      </c>
      <c r="Z855" s="22">
        <f t="shared" si="2160"/>
        <v>0</v>
      </c>
      <c r="AA855" s="22">
        <f t="shared" si="2160"/>
        <v>0</v>
      </c>
      <c r="AB855" s="104">
        <f t="shared" si="2156"/>
        <v>0</v>
      </c>
      <c r="AC855" s="104">
        <f t="shared" si="2157"/>
        <v>0</v>
      </c>
    </row>
    <row r="856" spans="1:29" s="11" customFormat="1" ht="39" customHeight="1">
      <c r="A856" s="71" t="s">
        <v>83</v>
      </c>
      <c r="B856" s="62" t="s">
        <v>56</v>
      </c>
      <c r="C856" s="62" t="s">
        <v>59</v>
      </c>
      <c r="D856" s="93" t="s">
        <v>714</v>
      </c>
      <c r="E856" s="93" t="s">
        <v>84</v>
      </c>
      <c r="F856" s="22"/>
      <c r="G856" s="22"/>
      <c r="H856" s="76"/>
      <c r="I856" s="76"/>
      <c r="J856" s="76"/>
      <c r="K856" s="76"/>
      <c r="L856" s="22"/>
      <c r="M856" s="22"/>
      <c r="N856" s="76"/>
      <c r="O856" s="76"/>
      <c r="P856" s="76"/>
      <c r="Q856" s="76"/>
      <c r="R856" s="22"/>
      <c r="S856" s="22"/>
      <c r="T856" s="76">
        <f>T857</f>
        <v>0</v>
      </c>
      <c r="U856" s="22">
        <f t="shared" si="2160"/>
        <v>200</v>
      </c>
      <c r="V856" s="22">
        <f t="shared" si="2160"/>
        <v>0</v>
      </c>
      <c r="W856" s="22">
        <f t="shared" si="2160"/>
        <v>3800</v>
      </c>
      <c r="X856" s="22">
        <f t="shared" si="2160"/>
        <v>4000</v>
      </c>
      <c r="Y856" s="22">
        <f t="shared" si="2160"/>
        <v>3800</v>
      </c>
      <c r="Z856" s="22">
        <f t="shared" si="2160"/>
        <v>0</v>
      </c>
      <c r="AA856" s="22">
        <f t="shared" si="2160"/>
        <v>0</v>
      </c>
      <c r="AB856" s="104">
        <f t="shared" si="2156"/>
        <v>0</v>
      </c>
      <c r="AC856" s="104">
        <f t="shared" si="2157"/>
        <v>0</v>
      </c>
    </row>
    <row r="857" spans="1:29" s="11" customFormat="1" ht="16.5">
      <c r="A857" s="71" t="s">
        <v>186</v>
      </c>
      <c r="B857" s="62" t="s">
        <v>56</v>
      </c>
      <c r="C857" s="62" t="s">
        <v>59</v>
      </c>
      <c r="D857" s="93" t="s">
        <v>714</v>
      </c>
      <c r="E857" s="21" t="s">
        <v>185</v>
      </c>
      <c r="F857" s="22"/>
      <c r="G857" s="22"/>
      <c r="H857" s="76"/>
      <c r="I857" s="76"/>
      <c r="J857" s="76"/>
      <c r="K857" s="76"/>
      <c r="L857" s="22"/>
      <c r="M857" s="22"/>
      <c r="N857" s="76"/>
      <c r="O857" s="76"/>
      <c r="P857" s="76"/>
      <c r="Q857" s="76"/>
      <c r="R857" s="22"/>
      <c r="S857" s="22"/>
      <c r="T857" s="76"/>
      <c r="U857" s="22">
        <v>200</v>
      </c>
      <c r="V857" s="22"/>
      <c r="W857" s="22">
        <v>3800</v>
      </c>
      <c r="X857" s="22">
        <f>R857+T857+U857+V857+W857</f>
        <v>4000</v>
      </c>
      <c r="Y857" s="22">
        <f>S857+W857</f>
        <v>3800</v>
      </c>
      <c r="Z857" s="22"/>
      <c r="AA857" s="22"/>
      <c r="AB857" s="104">
        <f t="shared" si="2156"/>
        <v>0</v>
      </c>
      <c r="AC857" s="104">
        <f t="shared" si="2157"/>
        <v>0</v>
      </c>
    </row>
    <row r="858" spans="1:29" ht="16.5">
      <c r="A858" s="60"/>
      <c r="B858" s="28"/>
      <c r="C858" s="28"/>
      <c r="D858" s="61"/>
      <c r="E858" s="28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22"/>
      <c r="AA858" s="22"/>
      <c r="AB858" s="104"/>
      <c r="AC858" s="104"/>
    </row>
    <row r="859" spans="1:29" s="5" customFormat="1" ht="20.25">
      <c r="A859" s="41" t="s">
        <v>616</v>
      </c>
      <c r="B859" s="16" t="s">
        <v>40</v>
      </c>
      <c r="C859" s="16"/>
      <c r="D859" s="17"/>
      <c r="E859" s="16"/>
      <c r="F859" s="18">
        <f>F861+F936</f>
        <v>470661</v>
      </c>
      <c r="G859" s="18">
        <f>G861+G936</f>
        <v>134074</v>
      </c>
      <c r="H859" s="35">
        <f>H861+H936</f>
        <v>0</v>
      </c>
      <c r="I859" s="35">
        <f t="shared" ref="I859:M859" si="2161">I861+I936</f>
        <v>0</v>
      </c>
      <c r="J859" s="35">
        <f t="shared" si="2161"/>
        <v>0</v>
      </c>
      <c r="K859" s="35">
        <f t="shared" si="2161"/>
        <v>0</v>
      </c>
      <c r="L859" s="18">
        <f t="shared" si="2161"/>
        <v>470661</v>
      </c>
      <c r="M859" s="18">
        <f t="shared" si="2161"/>
        <v>134074</v>
      </c>
      <c r="N859" s="18">
        <f>N861+N936</f>
        <v>85</v>
      </c>
      <c r="O859" s="18">
        <f t="shared" ref="O859:S859" si="2162">O861+O936</f>
        <v>0</v>
      </c>
      <c r="P859" s="18">
        <f t="shared" si="2162"/>
        <v>0</v>
      </c>
      <c r="Q859" s="18">
        <f t="shared" si="2162"/>
        <v>0</v>
      </c>
      <c r="R859" s="18">
        <f t="shared" si="2162"/>
        <v>470746</v>
      </c>
      <c r="S859" s="18">
        <f t="shared" si="2162"/>
        <v>134074</v>
      </c>
      <c r="T859" s="18">
        <f>T861+T936</f>
        <v>0</v>
      </c>
      <c r="U859" s="18">
        <f t="shared" ref="U859:Y859" si="2163">U861+U936</f>
        <v>-51</v>
      </c>
      <c r="V859" s="18">
        <f t="shared" si="2163"/>
        <v>0</v>
      </c>
      <c r="W859" s="18">
        <f t="shared" si="2163"/>
        <v>33351</v>
      </c>
      <c r="X859" s="18">
        <f t="shared" si="2163"/>
        <v>504046</v>
      </c>
      <c r="Y859" s="18">
        <f t="shared" si="2163"/>
        <v>167425</v>
      </c>
      <c r="Z859" s="18">
        <f t="shared" ref="Z859:AA859" si="2164">Z861+Z936</f>
        <v>92327</v>
      </c>
      <c r="AA859" s="18">
        <f t="shared" si="2164"/>
        <v>13680</v>
      </c>
      <c r="AB859" s="103">
        <f t="shared" si="2156"/>
        <v>18.317177400475355</v>
      </c>
      <c r="AC859" s="103">
        <f t="shared" si="2157"/>
        <v>8.1708227564581151</v>
      </c>
    </row>
    <row r="860" spans="1:29" s="5" customFormat="1" ht="15" customHeight="1">
      <c r="A860" s="41"/>
      <c r="B860" s="16"/>
      <c r="C860" s="16"/>
      <c r="D860" s="17"/>
      <c r="E860" s="16"/>
      <c r="F860" s="68"/>
      <c r="G860" s="68"/>
      <c r="H860" s="35"/>
      <c r="I860" s="35"/>
      <c r="J860" s="35"/>
      <c r="K860" s="35"/>
      <c r="L860" s="68"/>
      <c r="M860" s="68"/>
      <c r="N860" s="35"/>
      <c r="O860" s="35"/>
      <c r="P860" s="35"/>
      <c r="Q860" s="35"/>
      <c r="R860" s="68"/>
      <c r="S860" s="68"/>
      <c r="T860" s="35"/>
      <c r="U860" s="35"/>
      <c r="V860" s="35"/>
      <c r="W860" s="35"/>
      <c r="X860" s="68"/>
      <c r="Y860" s="68"/>
      <c r="Z860" s="22"/>
      <c r="AA860" s="22"/>
      <c r="AB860" s="104"/>
      <c r="AC860" s="104"/>
    </row>
    <row r="861" spans="1:29" s="5" customFormat="1" ht="20.25">
      <c r="A861" s="50" t="s">
        <v>41</v>
      </c>
      <c r="B861" s="19" t="s">
        <v>61</v>
      </c>
      <c r="C861" s="19" t="s">
        <v>50</v>
      </c>
      <c r="D861" s="54"/>
      <c r="E861" s="19"/>
      <c r="F861" s="24">
        <f>F862+F924</f>
        <v>470497</v>
      </c>
      <c r="G861" s="24">
        <f>G862+G924</f>
        <v>134074</v>
      </c>
      <c r="H861" s="35">
        <f>H862+H924</f>
        <v>0</v>
      </c>
      <c r="I861" s="35"/>
      <c r="J861" s="35"/>
      <c r="K861" s="35"/>
      <c r="L861" s="24">
        <f>L862+L924</f>
        <v>470497</v>
      </c>
      <c r="M861" s="24">
        <f>M862+M924</f>
        <v>134074</v>
      </c>
      <c r="N861" s="24">
        <f>N862+N924+N930</f>
        <v>85</v>
      </c>
      <c r="O861" s="24">
        <f t="shared" ref="O861:S861" si="2165">O862+O924+O930</f>
        <v>0</v>
      </c>
      <c r="P861" s="24">
        <f t="shared" si="2165"/>
        <v>0</v>
      </c>
      <c r="Q861" s="24">
        <f t="shared" si="2165"/>
        <v>0</v>
      </c>
      <c r="R861" s="24">
        <f t="shared" si="2165"/>
        <v>470582</v>
      </c>
      <c r="S861" s="24">
        <f t="shared" si="2165"/>
        <v>134074</v>
      </c>
      <c r="T861" s="24">
        <f>T862+T924+T930</f>
        <v>0</v>
      </c>
      <c r="U861" s="24">
        <f t="shared" ref="U861:Y861" si="2166">U862+U924+U930</f>
        <v>-51</v>
      </c>
      <c r="V861" s="24">
        <f t="shared" si="2166"/>
        <v>0</v>
      </c>
      <c r="W861" s="24">
        <f t="shared" si="2166"/>
        <v>33351</v>
      </c>
      <c r="X861" s="24">
        <f t="shared" si="2166"/>
        <v>503882</v>
      </c>
      <c r="Y861" s="24">
        <f t="shared" si="2166"/>
        <v>167425</v>
      </c>
      <c r="Z861" s="20">
        <f t="shared" ref="Z861:AA861" si="2167">Z862+Z924+Z930</f>
        <v>92300</v>
      </c>
      <c r="AA861" s="20">
        <f t="shared" si="2167"/>
        <v>13680</v>
      </c>
      <c r="AB861" s="105">
        <f t="shared" si="2156"/>
        <v>18.317780750255018</v>
      </c>
      <c r="AC861" s="105">
        <f t="shared" si="2157"/>
        <v>8.1708227564581151</v>
      </c>
    </row>
    <row r="862" spans="1:29" s="5" customFormat="1" ht="34.5">
      <c r="A862" s="55" t="s">
        <v>739</v>
      </c>
      <c r="B862" s="21" t="s">
        <v>61</v>
      </c>
      <c r="C862" s="21" t="s">
        <v>50</v>
      </c>
      <c r="D862" s="26" t="s">
        <v>269</v>
      </c>
      <c r="E862" s="21"/>
      <c r="F862" s="22">
        <f>F863+F882+F901+F912+F917+F908+F905</f>
        <v>469049</v>
      </c>
      <c r="G862" s="22">
        <f>G863+G882+G901+G912+G917+G908+G905</f>
        <v>134074</v>
      </c>
      <c r="H862" s="35">
        <f>H863+H882+H912+H917</f>
        <v>0</v>
      </c>
      <c r="I862" s="35"/>
      <c r="J862" s="35"/>
      <c r="K862" s="35"/>
      <c r="L862" s="22">
        <f>L863+L882+L901+L912+L917+L908+L905</f>
        <v>469049</v>
      </c>
      <c r="M862" s="22">
        <f>M863+M882+M901+M912+M917+M908+M905</f>
        <v>134074</v>
      </c>
      <c r="N862" s="35">
        <f>N863+N882+N912+N917</f>
        <v>0</v>
      </c>
      <c r="O862" s="35"/>
      <c r="P862" s="35"/>
      <c r="Q862" s="35"/>
      <c r="R862" s="22">
        <f>R863+R882+R901+R912+R917+R908+R905</f>
        <v>469049</v>
      </c>
      <c r="S862" s="22">
        <f>S863+S882+S901+S912+S917+S908+S905</f>
        <v>134074</v>
      </c>
      <c r="T862" s="35">
        <f>T863+T882+T912+T917+T921</f>
        <v>0</v>
      </c>
      <c r="U862" s="22">
        <f t="shared" ref="U862:Y862" si="2168">U863+U882+U912+U917+U921</f>
        <v>-51</v>
      </c>
      <c r="V862" s="35">
        <f t="shared" si="2168"/>
        <v>0</v>
      </c>
      <c r="W862" s="22">
        <f t="shared" si="2168"/>
        <v>33351</v>
      </c>
      <c r="X862" s="22">
        <f t="shared" si="2168"/>
        <v>502349</v>
      </c>
      <c r="Y862" s="22">
        <f t="shared" si="2168"/>
        <v>167425</v>
      </c>
      <c r="Z862" s="22">
        <f t="shared" ref="Z862:AA862" si="2169">Z863+Z882+Z912+Z917+Z921</f>
        <v>92300</v>
      </c>
      <c r="AA862" s="22">
        <f t="shared" si="2169"/>
        <v>13680</v>
      </c>
      <c r="AB862" s="104">
        <f t="shared" si="2156"/>
        <v>18.373680449249427</v>
      </c>
      <c r="AC862" s="104">
        <f t="shared" si="2157"/>
        <v>8.1708227564581151</v>
      </c>
    </row>
    <row r="863" spans="1:29" s="5" customFormat="1" ht="33.75">
      <c r="A863" s="48" t="s">
        <v>212</v>
      </c>
      <c r="B863" s="21" t="s">
        <v>61</v>
      </c>
      <c r="C863" s="21" t="s">
        <v>50</v>
      </c>
      <c r="D863" s="26" t="s">
        <v>270</v>
      </c>
      <c r="E863" s="21"/>
      <c r="F863" s="22">
        <f t="shared" ref="F863:G863" si="2170">F864+F867+F871+F874+F878</f>
        <v>328363</v>
      </c>
      <c r="G863" s="22">
        <f t="shared" si="2170"/>
        <v>0</v>
      </c>
      <c r="H863" s="35">
        <f>H864+H867+H871+H874+H878</f>
        <v>0</v>
      </c>
      <c r="I863" s="35">
        <f t="shared" ref="I863:M863" si="2171">I864+I867+I871+I874+I878</f>
        <v>0</v>
      </c>
      <c r="J863" s="35">
        <f t="shared" si="2171"/>
        <v>0</v>
      </c>
      <c r="K863" s="35">
        <f t="shared" si="2171"/>
        <v>0</v>
      </c>
      <c r="L863" s="22">
        <f t="shared" si="2171"/>
        <v>328363</v>
      </c>
      <c r="M863" s="35">
        <f t="shared" si="2171"/>
        <v>0</v>
      </c>
      <c r="N863" s="35">
        <f>N864+N867+N871+N874+N878</f>
        <v>0</v>
      </c>
      <c r="O863" s="35">
        <f t="shared" ref="O863:S863" si="2172">O864+O867+O871+O874+O878</f>
        <v>0</v>
      </c>
      <c r="P863" s="35">
        <f t="shared" si="2172"/>
        <v>0</v>
      </c>
      <c r="Q863" s="35">
        <f t="shared" si="2172"/>
        <v>0</v>
      </c>
      <c r="R863" s="22">
        <f t="shared" si="2172"/>
        <v>328363</v>
      </c>
      <c r="S863" s="35">
        <f t="shared" si="2172"/>
        <v>0</v>
      </c>
      <c r="T863" s="35">
        <f>T864+T867+T871+T874+T878</f>
        <v>0</v>
      </c>
      <c r="U863" s="35">
        <f t="shared" ref="U863:Y863" si="2173">U864+U867+U871+U874+U878</f>
        <v>0</v>
      </c>
      <c r="V863" s="35">
        <f t="shared" si="2173"/>
        <v>0</v>
      </c>
      <c r="W863" s="35">
        <f t="shared" si="2173"/>
        <v>0</v>
      </c>
      <c r="X863" s="22">
        <f t="shared" si="2173"/>
        <v>328363</v>
      </c>
      <c r="Y863" s="35">
        <f t="shared" si="2173"/>
        <v>0</v>
      </c>
      <c r="Z863" s="22">
        <f t="shared" ref="Z863:AA863" si="2174">Z864+Z867+Z871+Z874+Z878</f>
        <v>78220</v>
      </c>
      <c r="AA863" s="22">
        <f t="shared" si="2174"/>
        <v>0</v>
      </c>
      <c r="AB863" s="104">
        <f t="shared" si="2156"/>
        <v>23.821197881612726</v>
      </c>
      <c r="AC863" s="104"/>
    </row>
    <row r="864" spans="1:29" s="5" customFormat="1" ht="20.25">
      <c r="A864" s="48" t="s">
        <v>441</v>
      </c>
      <c r="B864" s="21" t="s">
        <v>61</v>
      </c>
      <c r="C864" s="21" t="s">
        <v>50</v>
      </c>
      <c r="D864" s="26" t="s">
        <v>440</v>
      </c>
      <c r="E864" s="21"/>
      <c r="F864" s="22">
        <f t="shared" ref="F864:G865" si="2175">F865</f>
        <v>23715</v>
      </c>
      <c r="G864" s="22">
        <f t="shared" si="2175"/>
        <v>0</v>
      </c>
      <c r="H864" s="35">
        <f>H865</f>
        <v>0</v>
      </c>
      <c r="I864" s="35">
        <f t="shared" ref="I864:X865" si="2176">I865</f>
        <v>0</v>
      </c>
      <c r="J864" s="35">
        <f t="shared" si="2176"/>
        <v>0</v>
      </c>
      <c r="K864" s="35">
        <f t="shared" si="2176"/>
        <v>0</v>
      </c>
      <c r="L864" s="22">
        <f t="shared" si="2176"/>
        <v>23715</v>
      </c>
      <c r="M864" s="35">
        <f t="shared" si="2176"/>
        <v>0</v>
      </c>
      <c r="N864" s="35">
        <f>N865</f>
        <v>0</v>
      </c>
      <c r="O864" s="35">
        <f t="shared" si="2176"/>
        <v>0</v>
      </c>
      <c r="P864" s="35">
        <f t="shared" si="2176"/>
        <v>0</v>
      </c>
      <c r="Q864" s="35">
        <f t="shared" si="2176"/>
        <v>0</v>
      </c>
      <c r="R864" s="22">
        <f t="shared" si="2176"/>
        <v>23715</v>
      </c>
      <c r="S864" s="35">
        <f t="shared" si="2176"/>
        <v>0</v>
      </c>
      <c r="T864" s="35">
        <f>T865</f>
        <v>0</v>
      </c>
      <c r="U864" s="35">
        <f t="shared" si="2176"/>
        <v>0</v>
      </c>
      <c r="V864" s="35">
        <f t="shared" si="2176"/>
        <v>0</v>
      </c>
      <c r="W864" s="35">
        <f t="shared" si="2176"/>
        <v>0</v>
      </c>
      <c r="X864" s="22">
        <f t="shared" si="2176"/>
        <v>23715</v>
      </c>
      <c r="Y864" s="35">
        <f t="shared" ref="U864:AA865" si="2177">Y865</f>
        <v>0</v>
      </c>
      <c r="Z864" s="22">
        <f t="shared" si="2177"/>
        <v>6018</v>
      </c>
      <c r="AA864" s="22">
        <f t="shared" si="2177"/>
        <v>0</v>
      </c>
      <c r="AB864" s="104">
        <f t="shared" si="2156"/>
        <v>25.376344086021508</v>
      </c>
      <c r="AC864" s="104"/>
    </row>
    <row r="865" spans="1:29" s="5" customFormat="1" ht="37.5" customHeight="1">
      <c r="A865" s="55" t="s">
        <v>83</v>
      </c>
      <c r="B865" s="21" t="s">
        <v>61</v>
      </c>
      <c r="C865" s="21" t="s">
        <v>50</v>
      </c>
      <c r="D865" s="26" t="s">
        <v>440</v>
      </c>
      <c r="E865" s="21" t="s">
        <v>84</v>
      </c>
      <c r="F865" s="22">
        <f t="shared" si="2175"/>
        <v>23715</v>
      </c>
      <c r="G865" s="22">
        <f t="shared" si="2175"/>
        <v>0</v>
      </c>
      <c r="H865" s="35">
        <f>H866</f>
        <v>0</v>
      </c>
      <c r="I865" s="35">
        <f t="shared" si="2176"/>
        <v>0</v>
      </c>
      <c r="J865" s="35">
        <f t="shared" si="2176"/>
        <v>0</v>
      </c>
      <c r="K865" s="35">
        <f t="shared" si="2176"/>
        <v>0</v>
      </c>
      <c r="L865" s="22">
        <f t="shared" si="2176"/>
        <v>23715</v>
      </c>
      <c r="M865" s="35">
        <f t="shared" si="2176"/>
        <v>0</v>
      </c>
      <c r="N865" s="35">
        <f>N866</f>
        <v>0</v>
      </c>
      <c r="O865" s="35">
        <f t="shared" si="2176"/>
        <v>0</v>
      </c>
      <c r="P865" s="35">
        <f t="shared" si="2176"/>
        <v>0</v>
      </c>
      <c r="Q865" s="35">
        <f t="shared" si="2176"/>
        <v>0</v>
      </c>
      <c r="R865" s="22">
        <f t="shared" si="2176"/>
        <v>23715</v>
      </c>
      <c r="S865" s="35">
        <f t="shared" si="2176"/>
        <v>0</v>
      </c>
      <c r="T865" s="35">
        <f>T866</f>
        <v>0</v>
      </c>
      <c r="U865" s="35">
        <f t="shared" si="2177"/>
        <v>0</v>
      </c>
      <c r="V865" s="35">
        <f t="shared" si="2177"/>
        <v>0</v>
      </c>
      <c r="W865" s="35">
        <f t="shared" si="2177"/>
        <v>0</v>
      </c>
      <c r="X865" s="22">
        <f t="shared" si="2177"/>
        <v>23715</v>
      </c>
      <c r="Y865" s="35">
        <f t="shared" si="2177"/>
        <v>0</v>
      </c>
      <c r="Z865" s="22">
        <f t="shared" si="2177"/>
        <v>6018</v>
      </c>
      <c r="AA865" s="22">
        <f t="shared" si="2177"/>
        <v>0</v>
      </c>
      <c r="AB865" s="104">
        <f t="shared" si="2156"/>
        <v>25.376344086021508</v>
      </c>
      <c r="AC865" s="104"/>
    </row>
    <row r="866" spans="1:29" s="5" customFormat="1" ht="20.25">
      <c r="A866" s="27" t="s">
        <v>186</v>
      </c>
      <c r="B866" s="21" t="s">
        <v>61</v>
      </c>
      <c r="C866" s="21" t="s">
        <v>50</v>
      </c>
      <c r="D866" s="26" t="s">
        <v>440</v>
      </c>
      <c r="E866" s="21" t="s">
        <v>185</v>
      </c>
      <c r="F866" s="22">
        <f>22998+717</f>
        <v>23715</v>
      </c>
      <c r="G866" s="22"/>
      <c r="H866" s="35"/>
      <c r="I866" s="35"/>
      <c r="J866" s="35"/>
      <c r="K866" s="35"/>
      <c r="L866" s="22">
        <f>F866+H866+I866+J866+K866</f>
        <v>23715</v>
      </c>
      <c r="M866" s="22">
        <f>G866+K866</f>
        <v>0</v>
      </c>
      <c r="N866" s="35"/>
      <c r="O866" s="35"/>
      <c r="P866" s="35"/>
      <c r="Q866" s="35"/>
      <c r="R866" s="22">
        <f>L866+N866+O866+P866+Q866</f>
        <v>23715</v>
      </c>
      <c r="S866" s="22">
        <f>M866+Q866</f>
        <v>0</v>
      </c>
      <c r="T866" s="35"/>
      <c r="U866" s="35"/>
      <c r="V866" s="35"/>
      <c r="W866" s="35"/>
      <c r="X866" s="22">
        <f>R866+T866+U866+V866+W866</f>
        <v>23715</v>
      </c>
      <c r="Y866" s="22">
        <f>S866+W866</f>
        <v>0</v>
      </c>
      <c r="Z866" s="22">
        <v>6018</v>
      </c>
      <c r="AA866" s="22"/>
      <c r="AB866" s="104">
        <f t="shared" si="2156"/>
        <v>25.376344086021508</v>
      </c>
      <c r="AC866" s="104"/>
    </row>
    <row r="867" spans="1:29" s="5" customFormat="1" ht="20.25">
      <c r="A867" s="27" t="s">
        <v>94</v>
      </c>
      <c r="B867" s="21" t="s">
        <v>61</v>
      </c>
      <c r="C867" s="21" t="s">
        <v>50</v>
      </c>
      <c r="D867" s="26" t="s">
        <v>276</v>
      </c>
      <c r="E867" s="21"/>
      <c r="F867" s="22">
        <f t="shared" ref="F867:G867" si="2178">F868</f>
        <v>57058</v>
      </c>
      <c r="G867" s="22">
        <f t="shared" si="2178"/>
        <v>0</v>
      </c>
      <c r="H867" s="35">
        <f>H868</f>
        <v>0</v>
      </c>
      <c r="I867" s="35">
        <f t="shared" ref="I867:AA867" si="2179">I868</f>
        <v>0</v>
      </c>
      <c r="J867" s="35">
        <f t="shared" si="2179"/>
        <v>0</v>
      </c>
      <c r="K867" s="35">
        <f t="shared" si="2179"/>
        <v>0</v>
      </c>
      <c r="L867" s="22">
        <f t="shared" si="2179"/>
        <v>57058</v>
      </c>
      <c r="M867" s="35">
        <f t="shared" si="2179"/>
        <v>0</v>
      </c>
      <c r="N867" s="35">
        <f>N868</f>
        <v>0</v>
      </c>
      <c r="O867" s="35">
        <f t="shared" si="2179"/>
        <v>0</v>
      </c>
      <c r="P867" s="35">
        <f t="shared" si="2179"/>
        <v>0</v>
      </c>
      <c r="Q867" s="35">
        <f t="shared" si="2179"/>
        <v>0</v>
      </c>
      <c r="R867" s="22">
        <f t="shared" si="2179"/>
        <v>57058</v>
      </c>
      <c r="S867" s="35">
        <f t="shared" si="2179"/>
        <v>0</v>
      </c>
      <c r="T867" s="35">
        <f>T868</f>
        <v>0</v>
      </c>
      <c r="U867" s="35">
        <f t="shared" si="2179"/>
        <v>0</v>
      </c>
      <c r="V867" s="35">
        <f t="shared" si="2179"/>
        <v>0</v>
      </c>
      <c r="W867" s="35">
        <f t="shared" si="2179"/>
        <v>0</v>
      </c>
      <c r="X867" s="22">
        <f t="shared" si="2179"/>
        <v>57058</v>
      </c>
      <c r="Y867" s="22">
        <f t="shared" si="2179"/>
        <v>0</v>
      </c>
      <c r="Z867" s="22">
        <f t="shared" si="2179"/>
        <v>15913</v>
      </c>
      <c r="AA867" s="22">
        <f t="shared" si="2179"/>
        <v>0</v>
      </c>
      <c r="AB867" s="104">
        <f t="shared" si="2156"/>
        <v>27.889165410634792</v>
      </c>
      <c r="AC867" s="104"/>
    </row>
    <row r="868" spans="1:29" s="5" customFormat="1" ht="39.75" customHeight="1">
      <c r="A868" s="55" t="s">
        <v>83</v>
      </c>
      <c r="B868" s="21" t="s">
        <v>61</v>
      </c>
      <c r="C868" s="21" t="s">
        <v>50</v>
      </c>
      <c r="D868" s="26" t="s">
        <v>276</v>
      </c>
      <c r="E868" s="21" t="s">
        <v>84</v>
      </c>
      <c r="F868" s="22">
        <f t="shared" ref="F868:G868" si="2180">F869+F870</f>
        <v>57058</v>
      </c>
      <c r="G868" s="22">
        <f t="shared" si="2180"/>
        <v>0</v>
      </c>
      <c r="H868" s="35">
        <f>H869+H870</f>
        <v>0</v>
      </c>
      <c r="I868" s="35">
        <f t="shared" ref="I868:M868" si="2181">I869+I870</f>
        <v>0</v>
      </c>
      <c r="J868" s="35">
        <f t="shared" si="2181"/>
        <v>0</v>
      </c>
      <c r="K868" s="35">
        <f t="shared" si="2181"/>
        <v>0</v>
      </c>
      <c r="L868" s="22">
        <f t="shared" si="2181"/>
        <v>57058</v>
      </c>
      <c r="M868" s="35">
        <f t="shared" si="2181"/>
        <v>0</v>
      </c>
      <c r="N868" s="35">
        <f>N869+N870</f>
        <v>0</v>
      </c>
      <c r="O868" s="35">
        <f t="shared" ref="O868:S868" si="2182">O869+O870</f>
        <v>0</v>
      </c>
      <c r="P868" s="35">
        <f t="shared" si="2182"/>
        <v>0</v>
      </c>
      <c r="Q868" s="35">
        <f t="shared" si="2182"/>
        <v>0</v>
      </c>
      <c r="R868" s="22">
        <f t="shared" si="2182"/>
        <v>57058</v>
      </c>
      <c r="S868" s="35">
        <f t="shared" si="2182"/>
        <v>0</v>
      </c>
      <c r="T868" s="35">
        <f>T869+T870</f>
        <v>0</v>
      </c>
      <c r="U868" s="35">
        <f t="shared" ref="U868:X868" si="2183">U869+U870</f>
        <v>0</v>
      </c>
      <c r="V868" s="35">
        <f t="shared" si="2183"/>
        <v>0</v>
      </c>
      <c r="W868" s="35">
        <f t="shared" si="2183"/>
        <v>0</v>
      </c>
      <c r="X868" s="22">
        <f t="shared" si="2183"/>
        <v>57058</v>
      </c>
      <c r="Y868" s="22">
        <f t="shared" ref="Y868:AA868" si="2184">Y869+Y870</f>
        <v>0</v>
      </c>
      <c r="Z868" s="22">
        <f t="shared" si="2184"/>
        <v>15913</v>
      </c>
      <c r="AA868" s="22">
        <f t="shared" si="2184"/>
        <v>0</v>
      </c>
      <c r="AB868" s="104">
        <f t="shared" si="2156"/>
        <v>27.889165410634792</v>
      </c>
      <c r="AC868" s="104"/>
    </row>
    <row r="869" spans="1:29" s="5" customFormat="1" ht="20.25">
      <c r="A869" s="27" t="s">
        <v>175</v>
      </c>
      <c r="B869" s="21" t="s">
        <v>61</v>
      </c>
      <c r="C869" s="21" t="s">
        <v>50</v>
      </c>
      <c r="D869" s="26" t="s">
        <v>276</v>
      </c>
      <c r="E869" s="21" t="s">
        <v>174</v>
      </c>
      <c r="F869" s="22">
        <f>10417+2363</f>
        <v>12780</v>
      </c>
      <c r="G869" s="22"/>
      <c r="H869" s="35"/>
      <c r="I869" s="35"/>
      <c r="J869" s="35"/>
      <c r="K869" s="35"/>
      <c r="L869" s="22">
        <f>F869+H869+I869+J869+K869</f>
        <v>12780</v>
      </c>
      <c r="M869" s="22">
        <f>G869+K869</f>
        <v>0</v>
      </c>
      <c r="N869" s="35"/>
      <c r="O869" s="35"/>
      <c r="P869" s="35"/>
      <c r="Q869" s="35"/>
      <c r="R869" s="22">
        <f>L869+N869+O869+P869+Q869</f>
        <v>12780</v>
      </c>
      <c r="S869" s="22">
        <f>M869+Q869</f>
        <v>0</v>
      </c>
      <c r="T869" s="35"/>
      <c r="U869" s="35"/>
      <c r="V869" s="35"/>
      <c r="W869" s="35"/>
      <c r="X869" s="22">
        <f>R869+T869+U869+V869+W869</f>
        <v>12780</v>
      </c>
      <c r="Y869" s="22">
        <f>S869+W869</f>
        <v>0</v>
      </c>
      <c r="Z869" s="22">
        <v>3292</v>
      </c>
      <c r="AA869" s="22"/>
      <c r="AB869" s="104">
        <f t="shared" si="2156"/>
        <v>25.758998435054774</v>
      </c>
      <c r="AC869" s="104"/>
    </row>
    <row r="870" spans="1:29" s="5" customFormat="1" ht="20.25">
      <c r="A870" s="27" t="s">
        <v>186</v>
      </c>
      <c r="B870" s="21" t="s">
        <v>61</v>
      </c>
      <c r="C870" s="21" t="s">
        <v>50</v>
      </c>
      <c r="D870" s="26" t="s">
        <v>276</v>
      </c>
      <c r="E870" s="21" t="s">
        <v>185</v>
      </c>
      <c r="F870" s="22">
        <f>40511+3767</f>
        <v>44278</v>
      </c>
      <c r="G870" s="22"/>
      <c r="H870" s="35"/>
      <c r="I870" s="35"/>
      <c r="J870" s="35"/>
      <c r="K870" s="35"/>
      <c r="L870" s="22">
        <f>F870+H870+I870+J870+K870</f>
        <v>44278</v>
      </c>
      <c r="M870" s="22">
        <f>G870+K870</f>
        <v>0</v>
      </c>
      <c r="N870" s="35"/>
      <c r="O870" s="35"/>
      <c r="P870" s="35"/>
      <c r="Q870" s="35"/>
      <c r="R870" s="22">
        <f>L870+N870+O870+P870+Q870</f>
        <v>44278</v>
      </c>
      <c r="S870" s="22">
        <f>M870+Q870</f>
        <v>0</v>
      </c>
      <c r="T870" s="35"/>
      <c r="U870" s="35"/>
      <c r="V870" s="35"/>
      <c r="W870" s="35"/>
      <c r="X870" s="22">
        <f>R870+T870+U870+V870+W870</f>
        <v>44278</v>
      </c>
      <c r="Y870" s="22">
        <f>S870+W870</f>
        <v>0</v>
      </c>
      <c r="Z870" s="22">
        <v>12621</v>
      </c>
      <c r="AA870" s="22"/>
      <c r="AB870" s="104">
        <f t="shared" si="2156"/>
        <v>28.503997470527125</v>
      </c>
      <c r="AC870" s="104"/>
    </row>
    <row r="871" spans="1:29" s="5" customFormat="1" ht="16.5" customHeight="1">
      <c r="A871" s="27" t="s">
        <v>92</v>
      </c>
      <c r="B871" s="21" t="s">
        <v>61</v>
      </c>
      <c r="C871" s="21" t="s">
        <v>50</v>
      </c>
      <c r="D871" s="26" t="s">
        <v>277</v>
      </c>
      <c r="E871" s="21"/>
      <c r="F871" s="22">
        <f t="shared" ref="F871:G872" si="2185">F872</f>
        <v>25844</v>
      </c>
      <c r="G871" s="22">
        <f t="shared" si="2185"/>
        <v>0</v>
      </c>
      <c r="H871" s="35">
        <f>H872</f>
        <v>0</v>
      </c>
      <c r="I871" s="35">
        <f t="shared" ref="I871:Y872" si="2186">I872</f>
        <v>0</v>
      </c>
      <c r="J871" s="35">
        <f t="shared" si="2186"/>
        <v>0</v>
      </c>
      <c r="K871" s="35">
        <f t="shared" si="2186"/>
        <v>0</v>
      </c>
      <c r="L871" s="22">
        <f t="shared" si="2186"/>
        <v>25844</v>
      </c>
      <c r="M871" s="35">
        <f t="shared" si="2186"/>
        <v>0</v>
      </c>
      <c r="N871" s="35">
        <f>N872</f>
        <v>0</v>
      </c>
      <c r="O871" s="35">
        <f t="shared" si="2186"/>
        <v>0</v>
      </c>
      <c r="P871" s="35">
        <f t="shared" si="2186"/>
        <v>0</v>
      </c>
      <c r="Q871" s="35">
        <f t="shared" si="2186"/>
        <v>0</v>
      </c>
      <c r="R871" s="22">
        <f t="shared" si="2186"/>
        <v>25844</v>
      </c>
      <c r="S871" s="35">
        <f t="shared" si="2186"/>
        <v>0</v>
      </c>
      <c r="T871" s="35">
        <f>T872</f>
        <v>0</v>
      </c>
      <c r="U871" s="35">
        <f t="shared" si="2186"/>
        <v>0</v>
      </c>
      <c r="V871" s="35">
        <f t="shared" si="2186"/>
        <v>0</v>
      </c>
      <c r="W871" s="35">
        <f t="shared" si="2186"/>
        <v>0</v>
      </c>
      <c r="X871" s="22">
        <f t="shared" si="2186"/>
        <v>25844</v>
      </c>
      <c r="Y871" s="22">
        <f t="shared" si="2186"/>
        <v>0</v>
      </c>
      <c r="Z871" s="22">
        <f t="shared" ref="Z871:AA871" si="2187">Z872</f>
        <v>6388</v>
      </c>
      <c r="AA871" s="22">
        <f t="shared" si="2187"/>
        <v>0</v>
      </c>
      <c r="AB871" s="104">
        <f t="shared" si="2156"/>
        <v>24.71753598514162</v>
      </c>
      <c r="AC871" s="104"/>
    </row>
    <row r="872" spans="1:29" s="5" customFormat="1" ht="36" customHeight="1">
      <c r="A872" s="55" t="s">
        <v>83</v>
      </c>
      <c r="B872" s="21" t="s">
        <v>61</v>
      </c>
      <c r="C872" s="21" t="s">
        <v>50</v>
      </c>
      <c r="D872" s="26" t="s">
        <v>277</v>
      </c>
      <c r="E872" s="21" t="s">
        <v>84</v>
      </c>
      <c r="F872" s="22">
        <f t="shared" si="2185"/>
        <v>25844</v>
      </c>
      <c r="G872" s="22">
        <f t="shared" si="2185"/>
        <v>0</v>
      </c>
      <c r="H872" s="35">
        <f>H873</f>
        <v>0</v>
      </c>
      <c r="I872" s="35">
        <f t="shared" si="2186"/>
        <v>0</v>
      </c>
      <c r="J872" s="35">
        <f t="shared" si="2186"/>
        <v>0</v>
      </c>
      <c r="K872" s="35">
        <f t="shared" si="2186"/>
        <v>0</v>
      </c>
      <c r="L872" s="22">
        <f t="shared" si="2186"/>
        <v>25844</v>
      </c>
      <c r="M872" s="35">
        <f t="shared" si="2186"/>
        <v>0</v>
      </c>
      <c r="N872" s="35">
        <f>N873</f>
        <v>0</v>
      </c>
      <c r="O872" s="35">
        <f t="shared" si="2186"/>
        <v>0</v>
      </c>
      <c r="P872" s="35">
        <f t="shared" si="2186"/>
        <v>0</v>
      </c>
      <c r="Q872" s="35">
        <f t="shared" si="2186"/>
        <v>0</v>
      </c>
      <c r="R872" s="22">
        <f t="shared" si="2186"/>
        <v>25844</v>
      </c>
      <c r="S872" s="35">
        <f t="shared" si="2186"/>
        <v>0</v>
      </c>
      <c r="T872" s="35">
        <f>T873</f>
        <v>0</v>
      </c>
      <c r="U872" s="35">
        <f t="shared" ref="U872:AA872" si="2188">U873</f>
        <v>0</v>
      </c>
      <c r="V872" s="35">
        <f t="shared" si="2188"/>
        <v>0</v>
      </c>
      <c r="W872" s="35">
        <f t="shared" si="2188"/>
        <v>0</v>
      </c>
      <c r="X872" s="22">
        <f t="shared" si="2188"/>
        <v>25844</v>
      </c>
      <c r="Y872" s="22">
        <f t="shared" si="2188"/>
        <v>0</v>
      </c>
      <c r="Z872" s="22">
        <f t="shared" si="2188"/>
        <v>6388</v>
      </c>
      <c r="AA872" s="22">
        <f t="shared" si="2188"/>
        <v>0</v>
      </c>
      <c r="AB872" s="104">
        <f t="shared" si="2156"/>
        <v>24.71753598514162</v>
      </c>
      <c r="AC872" s="104"/>
    </row>
    <row r="873" spans="1:29" s="5" customFormat="1" ht="20.25">
      <c r="A873" s="27" t="s">
        <v>175</v>
      </c>
      <c r="B873" s="21" t="s">
        <v>61</v>
      </c>
      <c r="C873" s="21" t="s">
        <v>50</v>
      </c>
      <c r="D873" s="26" t="s">
        <v>277</v>
      </c>
      <c r="E873" s="21" t="s">
        <v>174</v>
      </c>
      <c r="F873" s="22">
        <f>21646+4198</f>
        <v>25844</v>
      </c>
      <c r="G873" s="22"/>
      <c r="H873" s="35"/>
      <c r="I873" s="35"/>
      <c r="J873" s="35"/>
      <c r="K873" s="35"/>
      <c r="L873" s="22">
        <f>F873+H873+I873+J873+K873</f>
        <v>25844</v>
      </c>
      <c r="M873" s="22">
        <f>G873+K873</f>
        <v>0</v>
      </c>
      <c r="N873" s="35"/>
      <c r="O873" s="35"/>
      <c r="P873" s="35"/>
      <c r="Q873" s="35"/>
      <c r="R873" s="22">
        <f>L873+N873+O873+P873+Q873</f>
        <v>25844</v>
      </c>
      <c r="S873" s="22">
        <f>M873+Q873</f>
        <v>0</v>
      </c>
      <c r="T873" s="35"/>
      <c r="U873" s="35"/>
      <c r="V873" s="35"/>
      <c r="W873" s="35"/>
      <c r="X873" s="22">
        <f>R873+T873+U873+V873+W873</f>
        <v>25844</v>
      </c>
      <c r="Y873" s="22">
        <f>S873+W873</f>
        <v>0</v>
      </c>
      <c r="Z873" s="22">
        <v>6388</v>
      </c>
      <c r="AA873" s="22"/>
      <c r="AB873" s="104">
        <f t="shared" si="2156"/>
        <v>24.71753598514162</v>
      </c>
      <c r="AC873" s="104"/>
    </row>
    <row r="874" spans="1:29" s="5" customFormat="1" ht="20.25">
      <c r="A874" s="27" t="s">
        <v>42</v>
      </c>
      <c r="B874" s="21" t="s">
        <v>61</v>
      </c>
      <c r="C874" s="21" t="s">
        <v>50</v>
      </c>
      <c r="D874" s="26" t="s">
        <v>278</v>
      </c>
      <c r="E874" s="21"/>
      <c r="F874" s="22">
        <f t="shared" ref="F874:G874" si="2189">F875</f>
        <v>101484</v>
      </c>
      <c r="G874" s="22">
        <f t="shared" si="2189"/>
        <v>0</v>
      </c>
      <c r="H874" s="35">
        <f>H875</f>
        <v>0</v>
      </c>
      <c r="I874" s="35">
        <f t="shared" ref="I874:AA874" si="2190">I875</f>
        <v>0</v>
      </c>
      <c r="J874" s="35">
        <f t="shared" si="2190"/>
        <v>0</v>
      </c>
      <c r="K874" s="35">
        <f t="shared" si="2190"/>
        <v>0</v>
      </c>
      <c r="L874" s="22">
        <f t="shared" si="2190"/>
        <v>101484</v>
      </c>
      <c r="M874" s="35">
        <f t="shared" si="2190"/>
        <v>0</v>
      </c>
      <c r="N874" s="35">
        <f>N875</f>
        <v>0</v>
      </c>
      <c r="O874" s="35">
        <f t="shared" si="2190"/>
        <v>0</v>
      </c>
      <c r="P874" s="35">
        <f t="shared" si="2190"/>
        <v>0</v>
      </c>
      <c r="Q874" s="35">
        <f t="shared" si="2190"/>
        <v>0</v>
      </c>
      <c r="R874" s="22">
        <f t="shared" si="2190"/>
        <v>101484</v>
      </c>
      <c r="S874" s="35">
        <f t="shared" si="2190"/>
        <v>0</v>
      </c>
      <c r="T874" s="35">
        <f>T875</f>
        <v>0</v>
      </c>
      <c r="U874" s="35">
        <f t="shared" si="2190"/>
        <v>0</v>
      </c>
      <c r="V874" s="35">
        <f t="shared" si="2190"/>
        <v>0</v>
      </c>
      <c r="W874" s="35">
        <f t="shared" si="2190"/>
        <v>0</v>
      </c>
      <c r="X874" s="22">
        <f t="shared" si="2190"/>
        <v>101484</v>
      </c>
      <c r="Y874" s="22">
        <f t="shared" si="2190"/>
        <v>0</v>
      </c>
      <c r="Z874" s="22">
        <f t="shared" si="2190"/>
        <v>19828</v>
      </c>
      <c r="AA874" s="22">
        <f t="shared" si="2190"/>
        <v>0</v>
      </c>
      <c r="AB874" s="104">
        <f t="shared" si="2156"/>
        <v>19.538055259942453</v>
      </c>
      <c r="AC874" s="104"/>
    </row>
    <row r="875" spans="1:29" s="5" customFormat="1" ht="34.5" customHeight="1">
      <c r="A875" s="55" t="s">
        <v>83</v>
      </c>
      <c r="B875" s="21" t="s">
        <v>61</v>
      </c>
      <c r="C875" s="21" t="s">
        <v>50</v>
      </c>
      <c r="D875" s="26" t="s">
        <v>278</v>
      </c>
      <c r="E875" s="21" t="s">
        <v>84</v>
      </c>
      <c r="F875" s="22">
        <f>F876+F877</f>
        <v>101484</v>
      </c>
      <c r="G875" s="22">
        <f>G876+G877</f>
        <v>0</v>
      </c>
      <c r="H875" s="35">
        <f>H876+H877</f>
        <v>0</v>
      </c>
      <c r="I875" s="35">
        <f t="shared" ref="I875:M875" si="2191">I876+I877</f>
        <v>0</v>
      </c>
      <c r="J875" s="35">
        <f t="shared" si="2191"/>
        <v>0</v>
      </c>
      <c r="K875" s="35">
        <f t="shared" si="2191"/>
        <v>0</v>
      </c>
      <c r="L875" s="22">
        <f t="shared" si="2191"/>
        <v>101484</v>
      </c>
      <c r="M875" s="35">
        <f t="shared" si="2191"/>
        <v>0</v>
      </c>
      <c r="N875" s="35">
        <f>N876+N877</f>
        <v>0</v>
      </c>
      <c r="O875" s="35">
        <f t="shared" ref="O875:S875" si="2192">O876+O877</f>
        <v>0</v>
      </c>
      <c r="P875" s="35">
        <f t="shared" si="2192"/>
        <v>0</v>
      </c>
      <c r="Q875" s="35">
        <f t="shared" si="2192"/>
        <v>0</v>
      </c>
      <c r="R875" s="22">
        <f t="shared" si="2192"/>
        <v>101484</v>
      </c>
      <c r="S875" s="35">
        <f t="shared" si="2192"/>
        <v>0</v>
      </c>
      <c r="T875" s="35">
        <f>T876+T877</f>
        <v>0</v>
      </c>
      <c r="U875" s="35">
        <f t="shared" ref="U875:X875" si="2193">U876+U877</f>
        <v>0</v>
      </c>
      <c r="V875" s="35">
        <f t="shared" si="2193"/>
        <v>0</v>
      </c>
      <c r="W875" s="35">
        <f t="shared" si="2193"/>
        <v>0</v>
      </c>
      <c r="X875" s="22">
        <f t="shared" si="2193"/>
        <v>101484</v>
      </c>
      <c r="Y875" s="22">
        <f t="shared" ref="Y875:AA875" si="2194">Y876+Y877</f>
        <v>0</v>
      </c>
      <c r="Z875" s="22">
        <f t="shared" si="2194"/>
        <v>19828</v>
      </c>
      <c r="AA875" s="22">
        <f t="shared" si="2194"/>
        <v>0</v>
      </c>
      <c r="AB875" s="104">
        <f t="shared" si="2156"/>
        <v>19.538055259942453</v>
      </c>
      <c r="AC875" s="104"/>
    </row>
    <row r="876" spans="1:29" s="5" customFormat="1" ht="20.25">
      <c r="A876" s="27" t="s">
        <v>175</v>
      </c>
      <c r="B876" s="21" t="s">
        <v>61</v>
      </c>
      <c r="C876" s="21" t="s">
        <v>50</v>
      </c>
      <c r="D876" s="26" t="s">
        <v>278</v>
      </c>
      <c r="E876" s="21" t="s">
        <v>174</v>
      </c>
      <c r="F876" s="22">
        <f>77295+11184</f>
        <v>88479</v>
      </c>
      <c r="G876" s="22"/>
      <c r="H876" s="35"/>
      <c r="I876" s="35"/>
      <c r="J876" s="35"/>
      <c r="K876" s="35"/>
      <c r="L876" s="22">
        <f>F876+H876+I876+J876+K876</f>
        <v>88479</v>
      </c>
      <c r="M876" s="22">
        <f>G876+K876</f>
        <v>0</v>
      </c>
      <c r="N876" s="35"/>
      <c r="O876" s="35"/>
      <c r="P876" s="35"/>
      <c r="Q876" s="35"/>
      <c r="R876" s="22">
        <f>L876+N876+O876+P876+Q876</f>
        <v>88479</v>
      </c>
      <c r="S876" s="22">
        <f>M876+Q876</f>
        <v>0</v>
      </c>
      <c r="T876" s="35"/>
      <c r="U876" s="35"/>
      <c r="V876" s="35"/>
      <c r="W876" s="35"/>
      <c r="X876" s="22">
        <f>R876+T876+U876+V876+W876</f>
        <v>88479</v>
      </c>
      <c r="Y876" s="22">
        <f>S876+W876</f>
        <v>0</v>
      </c>
      <c r="Z876" s="22">
        <v>16288</v>
      </c>
      <c r="AA876" s="22"/>
      <c r="AB876" s="104">
        <f t="shared" si="2156"/>
        <v>18.408887984719538</v>
      </c>
      <c r="AC876" s="104"/>
    </row>
    <row r="877" spans="1:29" s="5" customFormat="1" ht="20.25">
      <c r="A877" s="27" t="s">
        <v>186</v>
      </c>
      <c r="B877" s="21" t="s">
        <v>61</v>
      </c>
      <c r="C877" s="21" t="s">
        <v>50</v>
      </c>
      <c r="D877" s="26" t="s">
        <v>278</v>
      </c>
      <c r="E877" s="21" t="s">
        <v>185</v>
      </c>
      <c r="F877" s="22">
        <f>11465+1540</f>
        <v>13005</v>
      </c>
      <c r="G877" s="22"/>
      <c r="H877" s="35"/>
      <c r="I877" s="35"/>
      <c r="J877" s="35"/>
      <c r="K877" s="35"/>
      <c r="L877" s="22">
        <f>F877+H877+I877+J877+K877</f>
        <v>13005</v>
      </c>
      <c r="M877" s="22">
        <f>G877+K877</f>
        <v>0</v>
      </c>
      <c r="N877" s="35"/>
      <c r="O877" s="35"/>
      <c r="P877" s="35"/>
      <c r="Q877" s="35"/>
      <c r="R877" s="22">
        <f>L877+N877+O877+P877+Q877</f>
        <v>13005</v>
      </c>
      <c r="S877" s="22">
        <f>M877+Q877</f>
        <v>0</v>
      </c>
      <c r="T877" s="35"/>
      <c r="U877" s="35"/>
      <c r="V877" s="35"/>
      <c r="W877" s="35"/>
      <c r="X877" s="22">
        <f>R877+T877+U877+V877+W877</f>
        <v>13005</v>
      </c>
      <c r="Y877" s="22">
        <f>S877+W877</f>
        <v>0</v>
      </c>
      <c r="Z877" s="22">
        <v>3540</v>
      </c>
      <c r="AA877" s="22"/>
      <c r="AB877" s="104">
        <f t="shared" si="2156"/>
        <v>27.220299884659749</v>
      </c>
      <c r="AC877" s="104"/>
    </row>
    <row r="878" spans="1:29" s="5" customFormat="1" ht="33.75">
      <c r="A878" s="27" t="s">
        <v>93</v>
      </c>
      <c r="B878" s="21" t="s">
        <v>61</v>
      </c>
      <c r="C878" s="21" t="s">
        <v>50</v>
      </c>
      <c r="D878" s="26" t="s">
        <v>279</v>
      </c>
      <c r="E878" s="21"/>
      <c r="F878" s="22">
        <f t="shared" ref="F878:G878" si="2195">F879</f>
        <v>120262</v>
      </c>
      <c r="G878" s="22">
        <f t="shared" si="2195"/>
        <v>0</v>
      </c>
      <c r="H878" s="35">
        <f>H879</f>
        <v>0</v>
      </c>
      <c r="I878" s="35">
        <f t="shared" ref="I878" si="2196">I879</f>
        <v>0</v>
      </c>
      <c r="J878" s="35">
        <f t="shared" ref="J878" si="2197">J879</f>
        <v>0</v>
      </c>
      <c r="K878" s="35">
        <f t="shared" ref="K878" si="2198">K879</f>
        <v>0</v>
      </c>
      <c r="L878" s="22">
        <f t="shared" ref="L878" si="2199">L879</f>
        <v>120262</v>
      </c>
      <c r="M878" s="35">
        <f t="shared" ref="M878" si="2200">M879</f>
        <v>0</v>
      </c>
      <c r="N878" s="35">
        <f>N879</f>
        <v>0</v>
      </c>
      <c r="O878" s="35">
        <f t="shared" ref="O878:AA878" si="2201">O879</f>
        <v>0</v>
      </c>
      <c r="P878" s="35">
        <f t="shared" si="2201"/>
        <v>0</v>
      </c>
      <c r="Q878" s="35">
        <f t="shared" si="2201"/>
        <v>0</v>
      </c>
      <c r="R878" s="22">
        <f t="shared" si="2201"/>
        <v>120262</v>
      </c>
      <c r="S878" s="35">
        <f t="shared" si="2201"/>
        <v>0</v>
      </c>
      <c r="T878" s="35">
        <f>T879</f>
        <v>0</v>
      </c>
      <c r="U878" s="35">
        <f t="shared" si="2201"/>
        <v>0</v>
      </c>
      <c r="V878" s="35">
        <f t="shared" si="2201"/>
        <v>0</v>
      </c>
      <c r="W878" s="35">
        <f t="shared" si="2201"/>
        <v>0</v>
      </c>
      <c r="X878" s="22">
        <f t="shared" si="2201"/>
        <v>120262</v>
      </c>
      <c r="Y878" s="22">
        <f t="shared" si="2201"/>
        <v>0</v>
      </c>
      <c r="Z878" s="22">
        <f t="shared" si="2201"/>
        <v>30073</v>
      </c>
      <c r="AA878" s="22">
        <f t="shared" si="2201"/>
        <v>0</v>
      </c>
      <c r="AB878" s="104">
        <f t="shared" si="2156"/>
        <v>25.006236383895164</v>
      </c>
      <c r="AC878" s="104"/>
    </row>
    <row r="879" spans="1:29" s="5" customFormat="1" ht="33" customHeight="1">
      <c r="A879" s="55" t="s">
        <v>83</v>
      </c>
      <c r="B879" s="21" t="s">
        <v>61</v>
      </c>
      <c r="C879" s="21" t="s">
        <v>50</v>
      </c>
      <c r="D879" s="26" t="s">
        <v>279</v>
      </c>
      <c r="E879" s="21" t="s">
        <v>84</v>
      </c>
      <c r="F879" s="22">
        <f t="shared" ref="F879:G879" si="2202">F880+F881</f>
        <v>120262</v>
      </c>
      <c r="G879" s="22">
        <f t="shared" si="2202"/>
        <v>0</v>
      </c>
      <c r="H879" s="35">
        <f>H880+H881</f>
        <v>0</v>
      </c>
      <c r="I879" s="35">
        <f t="shared" ref="I879" si="2203">I880+I881</f>
        <v>0</v>
      </c>
      <c r="J879" s="35">
        <f t="shared" ref="J879" si="2204">J880+J881</f>
        <v>0</v>
      </c>
      <c r="K879" s="35">
        <f t="shared" ref="K879" si="2205">K880+K881</f>
        <v>0</v>
      </c>
      <c r="L879" s="22">
        <f t="shared" ref="L879" si="2206">L880+L881</f>
        <v>120262</v>
      </c>
      <c r="M879" s="35">
        <f t="shared" ref="M879" si="2207">M880+M881</f>
        <v>0</v>
      </c>
      <c r="N879" s="35">
        <f>N880+N881</f>
        <v>0</v>
      </c>
      <c r="O879" s="35">
        <f t="shared" ref="O879:S879" si="2208">O880+O881</f>
        <v>0</v>
      </c>
      <c r="P879" s="35">
        <f t="shared" si="2208"/>
        <v>0</v>
      </c>
      <c r="Q879" s="35">
        <f t="shared" si="2208"/>
        <v>0</v>
      </c>
      <c r="R879" s="22">
        <f t="shared" si="2208"/>
        <v>120262</v>
      </c>
      <c r="S879" s="35">
        <f t="shared" si="2208"/>
        <v>0</v>
      </c>
      <c r="T879" s="35">
        <f>T880+T881</f>
        <v>0</v>
      </c>
      <c r="U879" s="35">
        <f t="shared" ref="U879:X879" si="2209">U880+U881</f>
        <v>0</v>
      </c>
      <c r="V879" s="35">
        <f t="shared" si="2209"/>
        <v>0</v>
      </c>
      <c r="W879" s="35">
        <f t="shared" si="2209"/>
        <v>0</v>
      </c>
      <c r="X879" s="22">
        <f t="shared" si="2209"/>
        <v>120262</v>
      </c>
      <c r="Y879" s="22">
        <f t="shared" ref="Y879:AA879" si="2210">Y880+Y881</f>
        <v>0</v>
      </c>
      <c r="Z879" s="22">
        <f t="shared" si="2210"/>
        <v>30073</v>
      </c>
      <c r="AA879" s="22">
        <f t="shared" si="2210"/>
        <v>0</v>
      </c>
      <c r="AB879" s="104">
        <f t="shared" si="2156"/>
        <v>25.006236383895164</v>
      </c>
      <c r="AC879" s="104"/>
    </row>
    <row r="880" spans="1:29" s="5" customFormat="1" ht="20.25">
      <c r="A880" s="27" t="s">
        <v>175</v>
      </c>
      <c r="B880" s="21" t="s">
        <v>61</v>
      </c>
      <c r="C880" s="21" t="s">
        <v>50</v>
      </c>
      <c r="D880" s="26" t="s">
        <v>279</v>
      </c>
      <c r="E880" s="21" t="s">
        <v>174</v>
      </c>
      <c r="F880" s="22">
        <f>67078+9645</f>
        <v>76723</v>
      </c>
      <c r="G880" s="22"/>
      <c r="H880" s="35"/>
      <c r="I880" s="35"/>
      <c r="J880" s="35"/>
      <c r="K880" s="35"/>
      <c r="L880" s="22">
        <f>F880+H880+I880+J880+K880</f>
        <v>76723</v>
      </c>
      <c r="M880" s="22">
        <f>G880+K880</f>
        <v>0</v>
      </c>
      <c r="N880" s="35"/>
      <c r="O880" s="35"/>
      <c r="P880" s="35"/>
      <c r="Q880" s="35"/>
      <c r="R880" s="22">
        <f>L880+N880+O880+P880+Q880</f>
        <v>76723</v>
      </c>
      <c r="S880" s="22">
        <f>M880+Q880</f>
        <v>0</v>
      </c>
      <c r="T880" s="35"/>
      <c r="U880" s="35"/>
      <c r="V880" s="35"/>
      <c r="W880" s="35"/>
      <c r="X880" s="22">
        <f>R880+T880+U880+V880+W880</f>
        <v>76723</v>
      </c>
      <c r="Y880" s="22">
        <f>S880+W880</f>
        <v>0</v>
      </c>
      <c r="Z880" s="22">
        <v>19313</v>
      </c>
      <c r="AA880" s="22"/>
      <c r="AB880" s="104">
        <f t="shared" si="2156"/>
        <v>25.172373343065313</v>
      </c>
      <c r="AC880" s="104"/>
    </row>
    <row r="881" spans="1:29" s="5" customFormat="1" ht="20.25">
      <c r="A881" s="27" t="s">
        <v>186</v>
      </c>
      <c r="B881" s="21" t="s">
        <v>61</v>
      </c>
      <c r="C881" s="21" t="s">
        <v>50</v>
      </c>
      <c r="D881" s="26" t="s">
        <v>279</v>
      </c>
      <c r="E881" s="21" t="s">
        <v>185</v>
      </c>
      <c r="F881" s="22">
        <f>38158+5381</f>
        <v>43539</v>
      </c>
      <c r="G881" s="22"/>
      <c r="H881" s="35"/>
      <c r="I881" s="35"/>
      <c r="J881" s="35"/>
      <c r="K881" s="35"/>
      <c r="L881" s="22">
        <f>F881+H881+I881+J881+K881</f>
        <v>43539</v>
      </c>
      <c r="M881" s="22">
        <f>G881+K881</f>
        <v>0</v>
      </c>
      <c r="N881" s="35"/>
      <c r="O881" s="35"/>
      <c r="P881" s="35"/>
      <c r="Q881" s="35"/>
      <c r="R881" s="22">
        <f>L881+N881+O881+P881+Q881</f>
        <v>43539</v>
      </c>
      <c r="S881" s="22">
        <f>M881+Q881</f>
        <v>0</v>
      </c>
      <c r="T881" s="35"/>
      <c r="U881" s="35"/>
      <c r="V881" s="35"/>
      <c r="W881" s="35"/>
      <c r="X881" s="22">
        <f>R881+T881+U881+V881+W881</f>
        <v>43539</v>
      </c>
      <c r="Y881" s="22">
        <f>S881+W881</f>
        <v>0</v>
      </c>
      <c r="Z881" s="22">
        <v>10760</v>
      </c>
      <c r="AA881" s="22"/>
      <c r="AB881" s="104">
        <f t="shared" si="2156"/>
        <v>24.713475275040768</v>
      </c>
      <c r="AC881" s="104"/>
    </row>
    <row r="882" spans="1:29" s="5" customFormat="1" ht="19.5" customHeight="1">
      <c r="A882" s="55" t="s">
        <v>78</v>
      </c>
      <c r="B882" s="21" t="s">
        <v>61</v>
      </c>
      <c r="C882" s="21" t="s">
        <v>50</v>
      </c>
      <c r="D882" s="26" t="s">
        <v>272</v>
      </c>
      <c r="E882" s="21"/>
      <c r="F882" s="22">
        <f>F883+F886+F890+F893+F897</f>
        <v>5935</v>
      </c>
      <c r="G882" s="22">
        <f>G883+G886+G890+G893+G897</f>
        <v>0</v>
      </c>
      <c r="H882" s="35">
        <f>H883+H886+H890+H893+H897</f>
        <v>0</v>
      </c>
      <c r="I882" s="35">
        <f t="shared" ref="I882:M882" si="2211">I883+I886+I890+I893+I897</f>
        <v>0</v>
      </c>
      <c r="J882" s="35">
        <f t="shared" si="2211"/>
        <v>0</v>
      </c>
      <c r="K882" s="35">
        <f t="shared" si="2211"/>
        <v>0</v>
      </c>
      <c r="L882" s="22">
        <f t="shared" si="2211"/>
        <v>5935</v>
      </c>
      <c r="M882" s="35">
        <f t="shared" si="2211"/>
        <v>0</v>
      </c>
      <c r="N882" s="35">
        <f>N883+N886+N890+N893+N897</f>
        <v>0</v>
      </c>
      <c r="O882" s="35">
        <f t="shared" ref="O882:S882" si="2212">O883+O886+O890+O893+O897</f>
        <v>0</v>
      </c>
      <c r="P882" s="35">
        <f t="shared" si="2212"/>
        <v>0</v>
      </c>
      <c r="Q882" s="35">
        <f t="shared" si="2212"/>
        <v>0</v>
      </c>
      <c r="R882" s="22">
        <f t="shared" si="2212"/>
        <v>5935</v>
      </c>
      <c r="S882" s="35">
        <f t="shared" si="2212"/>
        <v>0</v>
      </c>
      <c r="T882" s="35">
        <f>T883+T886+T890+T893+T897</f>
        <v>0</v>
      </c>
      <c r="U882" s="22">
        <f t="shared" ref="U882:X882" si="2213">U883+U886+U890+U893+U897</f>
        <v>-1720</v>
      </c>
      <c r="V882" s="35">
        <f t="shared" si="2213"/>
        <v>0</v>
      </c>
      <c r="W882" s="35">
        <f t="shared" si="2213"/>
        <v>0</v>
      </c>
      <c r="X882" s="22">
        <f t="shared" si="2213"/>
        <v>4215</v>
      </c>
      <c r="Y882" s="22">
        <f t="shared" ref="Y882:AA882" si="2214">Y883+Y886+Y890+Y893+Y897</f>
        <v>0</v>
      </c>
      <c r="Z882" s="22">
        <f t="shared" si="2214"/>
        <v>400</v>
      </c>
      <c r="AA882" s="22">
        <f t="shared" si="2214"/>
        <v>0</v>
      </c>
      <c r="AB882" s="104">
        <f t="shared" si="2156"/>
        <v>9.4899169632265714</v>
      </c>
      <c r="AC882" s="104"/>
    </row>
    <row r="883" spans="1:29" s="5" customFormat="1" ht="20.25" customHeight="1">
      <c r="A883" s="48" t="s">
        <v>441</v>
      </c>
      <c r="B883" s="21" t="s">
        <v>61</v>
      </c>
      <c r="C883" s="21" t="s">
        <v>50</v>
      </c>
      <c r="D883" s="26" t="s">
        <v>442</v>
      </c>
      <c r="E883" s="21"/>
      <c r="F883" s="22">
        <f t="shared" ref="F883:G884" si="2215">F884</f>
        <v>2</v>
      </c>
      <c r="G883" s="22">
        <f t="shared" si="2215"/>
        <v>0</v>
      </c>
      <c r="H883" s="35">
        <f>H884</f>
        <v>0</v>
      </c>
      <c r="I883" s="35">
        <f t="shared" ref="I883:Y884" si="2216">I884</f>
        <v>0</v>
      </c>
      <c r="J883" s="35">
        <f t="shared" si="2216"/>
        <v>0</v>
      </c>
      <c r="K883" s="35">
        <f t="shared" si="2216"/>
        <v>0</v>
      </c>
      <c r="L883" s="22">
        <f t="shared" si="2216"/>
        <v>2</v>
      </c>
      <c r="M883" s="35">
        <f t="shared" si="2216"/>
        <v>0</v>
      </c>
      <c r="N883" s="35">
        <f>N884</f>
        <v>0</v>
      </c>
      <c r="O883" s="35">
        <f t="shared" si="2216"/>
        <v>0</v>
      </c>
      <c r="P883" s="35">
        <f t="shared" si="2216"/>
        <v>0</v>
      </c>
      <c r="Q883" s="35">
        <f t="shared" si="2216"/>
        <v>0</v>
      </c>
      <c r="R883" s="22">
        <f t="shared" si="2216"/>
        <v>2</v>
      </c>
      <c r="S883" s="35">
        <f t="shared" si="2216"/>
        <v>0</v>
      </c>
      <c r="T883" s="35">
        <f>T884</f>
        <v>0</v>
      </c>
      <c r="U883" s="22">
        <f t="shared" si="2216"/>
        <v>0</v>
      </c>
      <c r="V883" s="35">
        <f t="shared" si="2216"/>
        <v>0</v>
      </c>
      <c r="W883" s="35">
        <f t="shared" si="2216"/>
        <v>0</v>
      </c>
      <c r="X883" s="22">
        <f t="shared" si="2216"/>
        <v>2</v>
      </c>
      <c r="Y883" s="22">
        <f t="shared" si="2216"/>
        <v>0</v>
      </c>
      <c r="Z883" s="22">
        <f t="shared" ref="Z883:AA883" si="2217">Z884</f>
        <v>1</v>
      </c>
      <c r="AA883" s="22">
        <f t="shared" si="2217"/>
        <v>0</v>
      </c>
      <c r="AB883" s="104">
        <f t="shared" si="2156"/>
        <v>50</v>
      </c>
      <c r="AC883" s="104"/>
    </row>
    <row r="884" spans="1:29" s="5" customFormat="1" ht="37.5" customHeight="1">
      <c r="A884" s="55" t="s">
        <v>83</v>
      </c>
      <c r="B884" s="21" t="s">
        <v>61</v>
      </c>
      <c r="C884" s="21" t="s">
        <v>50</v>
      </c>
      <c r="D884" s="26" t="s">
        <v>442</v>
      </c>
      <c r="E884" s="21" t="s">
        <v>84</v>
      </c>
      <c r="F884" s="22">
        <f t="shared" si="2215"/>
        <v>2</v>
      </c>
      <c r="G884" s="22">
        <f t="shared" si="2215"/>
        <v>0</v>
      </c>
      <c r="H884" s="35">
        <f>H885</f>
        <v>0</v>
      </c>
      <c r="I884" s="35">
        <f t="shared" si="2216"/>
        <v>0</v>
      </c>
      <c r="J884" s="35">
        <f t="shared" si="2216"/>
        <v>0</v>
      </c>
      <c r="K884" s="35">
        <f t="shared" si="2216"/>
        <v>0</v>
      </c>
      <c r="L884" s="22">
        <f t="shared" si="2216"/>
        <v>2</v>
      </c>
      <c r="M884" s="35">
        <f t="shared" si="2216"/>
        <v>0</v>
      </c>
      <c r="N884" s="35">
        <f>N885</f>
        <v>0</v>
      </c>
      <c r="O884" s="35">
        <f t="shared" si="2216"/>
        <v>0</v>
      </c>
      <c r="P884" s="35">
        <f t="shared" si="2216"/>
        <v>0</v>
      </c>
      <c r="Q884" s="35">
        <f t="shared" si="2216"/>
        <v>0</v>
      </c>
      <c r="R884" s="22">
        <f t="shared" si="2216"/>
        <v>2</v>
      </c>
      <c r="S884" s="35">
        <f t="shared" si="2216"/>
        <v>0</v>
      </c>
      <c r="T884" s="35">
        <f>T885</f>
        <v>0</v>
      </c>
      <c r="U884" s="22">
        <f t="shared" ref="U884:AA884" si="2218">U885</f>
        <v>0</v>
      </c>
      <c r="V884" s="35">
        <f t="shared" si="2218"/>
        <v>0</v>
      </c>
      <c r="W884" s="35">
        <f t="shared" si="2218"/>
        <v>0</v>
      </c>
      <c r="X884" s="22">
        <f t="shared" si="2218"/>
        <v>2</v>
      </c>
      <c r="Y884" s="22">
        <f t="shared" si="2218"/>
        <v>0</v>
      </c>
      <c r="Z884" s="22">
        <f t="shared" si="2218"/>
        <v>1</v>
      </c>
      <c r="AA884" s="22">
        <f t="shared" si="2218"/>
        <v>0</v>
      </c>
      <c r="AB884" s="104">
        <f t="shared" si="2156"/>
        <v>50</v>
      </c>
      <c r="AC884" s="104"/>
    </row>
    <row r="885" spans="1:29" s="5" customFormat="1" ht="20.25" customHeight="1">
      <c r="A885" s="27" t="s">
        <v>186</v>
      </c>
      <c r="B885" s="21" t="s">
        <v>61</v>
      </c>
      <c r="C885" s="21" t="s">
        <v>50</v>
      </c>
      <c r="D885" s="26" t="s">
        <v>442</v>
      </c>
      <c r="E885" s="21" t="s">
        <v>185</v>
      </c>
      <c r="F885" s="22">
        <v>2</v>
      </c>
      <c r="G885" s="22"/>
      <c r="H885" s="35"/>
      <c r="I885" s="35"/>
      <c r="J885" s="35"/>
      <c r="K885" s="35"/>
      <c r="L885" s="22">
        <f>F885+H885+I885+J885+K885</f>
        <v>2</v>
      </c>
      <c r="M885" s="22">
        <f>G885+K885</f>
        <v>0</v>
      </c>
      <c r="N885" s="35"/>
      <c r="O885" s="35"/>
      <c r="P885" s="35"/>
      <c r="Q885" s="35"/>
      <c r="R885" s="22">
        <f>L885+N885+O885+P885+Q885</f>
        <v>2</v>
      </c>
      <c r="S885" s="22">
        <f>M885+Q885</f>
        <v>0</v>
      </c>
      <c r="T885" s="35"/>
      <c r="U885" s="22"/>
      <c r="V885" s="35"/>
      <c r="W885" s="35"/>
      <c r="X885" s="22">
        <f>R885+T885+U885+V885+W885</f>
        <v>2</v>
      </c>
      <c r="Y885" s="22">
        <f>S885+W885</f>
        <v>0</v>
      </c>
      <c r="Z885" s="22">
        <v>1</v>
      </c>
      <c r="AA885" s="22"/>
      <c r="AB885" s="104">
        <f t="shared" si="2156"/>
        <v>50</v>
      </c>
      <c r="AC885" s="104"/>
    </row>
    <row r="886" spans="1:29" s="5" customFormat="1" ht="20.25">
      <c r="A886" s="27" t="s">
        <v>94</v>
      </c>
      <c r="B886" s="21" t="s">
        <v>61</v>
      </c>
      <c r="C886" s="21" t="s">
        <v>50</v>
      </c>
      <c r="D886" s="26" t="s">
        <v>280</v>
      </c>
      <c r="E886" s="21"/>
      <c r="F886" s="22">
        <f t="shared" ref="F886:G886" si="2219">F887</f>
        <v>34</v>
      </c>
      <c r="G886" s="22">
        <f t="shared" si="2219"/>
        <v>0</v>
      </c>
      <c r="H886" s="35">
        <f>H887</f>
        <v>0</v>
      </c>
      <c r="I886" s="35">
        <f t="shared" ref="I886:AA886" si="2220">I887</f>
        <v>0</v>
      </c>
      <c r="J886" s="35">
        <f t="shared" si="2220"/>
        <v>0</v>
      </c>
      <c r="K886" s="35">
        <f t="shared" si="2220"/>
        <v>0</v>
      </c>
      <c r="L886" s="22">
        <f t="shared" si="2220"/>
        <v>34</v>
      </c>
      <c r="M886" s="35">
        <f t="shared" si="2220"/>
        <v>0</v>
      </c>
      <c r="N886" s="35">
        <f>N887</f>
        <v>0</v>
      </c>
      <c r="O886" s="35">
        <f t="shared" si="2220"/>
        <v>0</v>
      </c>
      <c r="P886" s="35">
        <f t="shared" si="2220"/>
        <v>0</v>
      </c>
      <c r="Q886" s="35">
        <f t="shared" si="2220"/>
        <v>0</v>
      </c>
      <c r="R886" s="22">
        <f t="shared" si="2220"/>
        <v>34</v>
      </c>
      <c r="S886" s="35">
        <f t="shared" si="2220"/>
        <v>0</v>
      </c>
      <c r="T886" s="35">
        <f>T887</f>
        <v>0</v>
      </c>
      <c r="U886" s="22">
        <f t="shared" si="2220"/>
        <v>0</v>
      </c>
      <c r="V886" s="35">
        <f t="shared" si="2220"/>
        <v>0</v>
      </c>
      <c r="W886" s="35">
        <f t="shared" si="2220"/>
        <v>0</v>
      </c>
      <c r="X886" s="22">
        <f t="shared" si="2220"/>
        <v>34</v>
      </c>
      <c r="Y886" s="22">
        <f t="shared" si="2220"/>
        <v>0</v>
      </c>
      <c r="Z886" s="22">
        <f t="shared" si="2220"/>
        <v>5</v>
      </c>
      <c r="AA886" s="22">
        <f t="shared" si="2220"/>
        <v>0</v>
      </c>
      <c r="AB886" s="104">
        <f t="shared" si="2156"/>
        <v>14.705882352941178</v>
      </c>
      <c r="AC886" s="104"/>
    </row>
    <row r="887" spans="1:29" s="5" customFormat="1" ht="39.75" customHeight="1">
      <c r="A887" s="55" t="s">
        <v>83</v>
      </c>
      <c r="B887" s="21" t="s">
        <v>61</v>
      </c>
      <c r="C887" s="21" t="s">
        <v>50</v>
      </c>
      <c r="D887" s="26" t="s">
        <v>280</v>
      </c>
      <c r="E887" s="21" t="s">
        <v>84</v>
      </c>
      <c r="F887" s="22">
        <f t="shared" ref="F887:G887" si="2221">F888+F889</f>
        <v>34</v>
      </c>
      <c r="G887" s="22">
        <f t="shared" si="2221"/>
        <v>0</v>
      </c>
      <c r="H887" s="35">
        <f>H888+H889</f>
        <v>0</v>
      </c>
      <c r="I887" s="35">
        <f t="shared" ref="I887:M887" si="2222">I888+I889</f>
        <v>0</v>
      </c>
      <c r="J887" s="35">
        <f t="shared" si="2222"/>
        <v>0</v>
      </c>
      <c r="K887" s="35">
        <f t="shared" si="2222"/>
        <v>0</v>
      </c>
      <c r="L887" s="22">
        <f t="shared" si="2222"/>
        <v>34</v>
      </c>
      <c r="M887" s="35">
        <f t="shared" si="2222"/>
        <v>0</v>
      </c>
      <c r="N887" s="35">
        <f>N888+N889</f>
        <v>0</v>
      </c>
      <c r="O887" s="35">
        <f t="shared" ref="O887:S887" si="2223">O888+O889</f>
        <v>0</v>
      </c>
      <c r="P887" s="35">
        <f t="shared" si="2223"/>
        <v>0</v>
      </c>
      <c r="Q887" s="35">
        <f t="shared" si="2223"/>
        <v>0</v>
      </c>
      <c r="R887" s="22">
        <f t="shared" si="2223"/>
        <v>34</v>
      </c>
      <c r="S887" s="35">
        <f t="shared" si="2223"/>
        <v>0</v>
      </c>
      <c r="T887" s="35">
        <f>T888+T889</f>
        <v>0</v>
      </c>
      <c r="U887" s="22">
        <f t="shared" ref="U887:X887" si="2224">U888+U889</f>
        <v>0</v>
      </c>
      <c r="V887" s="35">
        <f t="shared" si="2224"/>
        <v>0</v>
      </c>
      <c r="W887" s="35">
        <f t="shared" si="2224"/>
        <v>0</v>
      </c>
      <c r="X887" s="22">
        <f t="shared" si="2224"/>
        <v>34</v>
      </c>
      <c r="Y887" s="22">
        <f t="shared" ref="Y887:AA887" si="2225">Y888+Y889</f>
        <v>0</v>
      </c>
      <c r="Z887" s="22">
        <f t="shared" si="2225"/>
        <v>5</v>
      </c>
      <c r="AA887" s="22">
        <f t="shared" si="2225"/>
        <v>0</v>
      </c>
      <c r="AB887" s="104">
        <f t="shared" si="2156"/>
        <v>14.705882352941178</v>
      </c>
      <c r="AC887" s="104"/>
    </row>
    <row r="888" spans="1:29" s="5" customFormat="1" ht="20.25">
      <c r="A888" s="27" t="s">
        <v>175</v>
      </c>
      <c r="B888" s="21" t="s">
        <v>61</v>
      </c>
      <c r="C888" s="21" t="s">
        <v>50</v>
      </c>
      <c r="D888" s="26" t="s">
        <v>280</v>
      </c>
      <c r="E888" s="21" t="s">
        <v>174</v>
      </c>
      <c r="F888" s="22">
        <v>15</v>
      </c>
      <c r="G888" s="22"/>
      <c r="H888" s="35"/>
      <c r="I888" s="35"/>
      <c r="J888" s="35"/>
      <c r="K888" s="35"/>
      <c r="L888" s="22">
        <f>F888+H888+I888+J888+K888</f>
        <v>15</v>
      </c>
      <c r="M888" s="22">
        <f>G888+K888</f>
        <v>0</v>
      </c>
      <c r="N888" s="35"/>
      <c r="O888" s="35"/>
      <c r="P888" s="35"/>
      <c r="Q888" s="35"/>
      <c r="R888" s="22">
        <f>L888+N888+O888+P888+Q888</f>
        <v>15</v>
      </c>
      <c r="S888" s="22">
        <f>M888+Q888</f>
        <v>0</v>
      </c>
      <c r="T888" s="35"/>
      <c r="U888" s="22"/>
      <c r="V888" s="35"/>
      <c r="W888" s="35"/>
      <c r="X888" s="22">
        <f>R888+T888+U888+V888+W888</f>
        <v>15</v>
      </c>
      <c r="Y888" s="22">
        <f>S888+W888</f>
        <v>0</v>
      </c>
      <c r="Z888" s="22">
        <v>2</v>
      </c>
      <c r="AA888" s="22"/>
      <c r="AB888" s="104">
        <f t="shared" si="2156"/>
        <v>13.333333333333334</v>
      </c>
      <c r="AC888" s="104"/>
    </row>
    <row r="889" spans="1:29" s="5" customFormat="1" ht="20.25">
      <c r="A889" s="27" t="s">
        <v>186</v>
      </c>
      <c r="B889" s="21" t="s">
        <v>61</v>
      </c>
      <c r="C889" s="21" t="s">
        <v>50</v>
      </c>
      <c r="D889" s="26" t="s">
        <v>280</v>
      </c>
      <c r="E889" s="21" t="s">
        <v>185</v>
      </c>
      <c r="F889" s="22">
        <v>19</v>
      </c>
      <c r="G889" s="22"/>
      <c r="H889" s="35"/>
      <c r="I889" s="35"/>
      <c r="J889" s="35"/>
      <c r="K889" s="35"/>
      <c r="L889" s="22">
        <f>F889+H889+I889+J889+K889</f>
        <v>19</v>
      </c>
      <c r="M889" s="22">
        <f>G889+K889</f>
        <v>0</v>
      </c>
      <c r="N889" s="35"/>
      <c r="O889" s="35"/>
      <c r="P889" s="35"/>
      <c r="Q889" s="35"/>
      <c r="R889" s="22">
        <f>L889+N889+O889+P889+Q889</f>
        <v>19</v>
      </c>
      <c r="S889" s="22">
        <f>M889+Q889</f>
        <v>0</v>
      </c>
      <c r="T889" s="35"/>
      <c r="U889" s="22"/>
      <c r="V889" s="35"/>
      <c r="W889" s="35"/>
      <c r="X889" s="22">
        <f>R889+T889+U889+V889+W889</f>
        <v>19</v>
      </c>
      <c r="Y889" s="22">
        <f>S889+W889</f>
        <v>0</v>
      </c>
      <c r="Z889" s="22">
        <v>3</v>
      </c>
      <c r="AA889" s="22"/>
      <c r="AB889" s="104">
        <f t="shared" si="2156"/>
        <v>15.789473684210526</v>
      </c>
      <c r="AC889" s="104"/>
    </row>
    <row r="890" spans="1:29" s="5" customFormat="1" ht="20.25">
      <c r="A890" s="27" t="s">
        <v>92</v>
      </c>
      <c r="B890" s="21" t="s">
        <v>61</v>
      </c>
      <c r="C890" s="21" t="s">
        <v>50</v>
      </c>
      <c r="D890" s="26" t="s">
        <v>281</v>
      </c>
      <c r="E890" s="21"/>
      <c r="F890" s="22">
        <f t="shared" ref="F890:G891" si="2226">F891</f>
        <v>1806</v>
      </c>
      <c r="G890" s="22">
        <f t="shared" si="2226"/>
        <v>0</v>
      </c>
      <c r="H890" s="35">
        <f>H891</f>
        <v>0</v>
      </c>
      <c r="I890" s="35">
        <f t="shared" ref="I890:I891" si="2227">I891</f>
        <v>0</v>
      </c>
      <c r="J890" s="35">
        <f t="shared" ref="J890:J891" si="2228">J891</f>
        <v>0</v>
      </c>
      <c r="K890" s="35">
        <f t="shared" ref="K890:K891" si="2229">K891</f>
        <v>0</v>
      </c>
      <c r="L890" s="22">
        <f t="shared" ref="L890:L891" si="2230">L891</f>
        <v>1806</v>
      </c>
      <c r="M890" s="35">
        <f t="shared" ref="M890:M891" si="2231">M891</f>
        <v>0</v>
      </c>
      <c r="N890" s="35">
        <f>N891</f>
        <v>0</v>
      </c>
      <c r="O890" s="35">
        <f t="shared" ref="O890:AA891" si="2232">O891</f>
        <v>0</v>
      </c>
      <c r="P890" s="35">
        <f t="shared" si="2232"/>
        <v>0</v>
      </c>
      <c r="Q890" s="35">
        <f t="shared" si="2232"/>
        <v>0</v>
      </c>
      <c r="R890" s="22">
        <f t="shared" si="2232"/>
        <v>1806</v>
      </c>
      <c r="S890" s="35">
        <f t="shared" si="2232"/>
        <v>0</v>
      </c>
      <c r="T890" s="35">
        <f>T891</f>
        <v>0</v>
      </c>
      <c r="U890" s="22">
        <f t="shared" si="2232"/>
        <v>-813</v>
      </c>
      <c r="V890" s="35">
        <f t="shared" si="2232"/>
        <v>0</v>
      </c>
      <c r="W890" s="35">
        <f t="shared" si="2232"/>
        <v>0</v>
      </c>
      <c r="X890" s="22">
        <f t="shared" si="2232"/>
        <v>993</v>
      </c>
      <c r="Y890" s="22">
        <f t="shared" si="2232"/>
        <v>0</v>
      </c>
      <c r="Z890" s="22">
        <f t="shared" si="2232"/>
        <v>307</v>
      </c>
      <c r="AA890" s="22">
        <f t="shared" si="2232"/>
        <v>0</v>
      </c>
      <c r="AB890" s="104">
        <f t="shared" si="2156"/>
        <v>30.916414904330313</v>
      </c>
      <c r="AC890" s="104"/>
    </row>
    <row r="891" spans="1:29" s="5" customFormat="1" ht="39" customHeight="1">
      <c r="A891" s="55" t="s">
        <v>83</v>
      </c>
      <c r="B891" s="21" t="s">
        <v>61</v>
      </c>
      <c r="C891" s="21" t="s">
        <v>50</v>
      </c>
      <c r="D891" s="26" t="s">
        <v>281</v>
      </c>
      <c r="E891" s="21" t="s">
        <v>84</v>
      </c>
      <c r="F891" s="22">
        <f t="shared" si="2226"/>
        <v>1806</v>
      </c>
      <c r="G891" s="22">
        <f t="shared" si="2226"/>
        <v>0</v>
      </c>
      <c r="H891" s="35">
        <f>H892</f>
        <v>0</v>
      </c>
      <c r="I891" s="35">
        <f t="shared" si="2227"/>
        <v>0</v>
      </c>
      <c r="J891" s="35">
        <f t="shared" si="2228"/>
        <v>0</v>
      </c>
      <c r="K891" s="35">
        <f t="shared" si="2229"/>
        <v>0</v>
      </c>
      <c r="L891" s="22">
        <f t="shared" si="2230"/>
        <v>1806</v>
      </c>
      <c r="M891" s="35">
        <f t="shared" si="2231"/>
        <v>0</v>
      </c>
      <c r="N891" s="35">
        <f>N892</f>
        <v>0</v>
      </c>
      <c r="O891" s="35">
        <f t="shared" si="2232"/>
        <v>0</v>
      </c>
      <c r="P891" s="35">
        <f t="shared" si="2232"/>
        <v>0</v>
      </c>
      <c r="Q891" s="35">
        <f t="shared" si="2232"/>
        <v>0</v>
      </c>
      <c r="R891" s="22">
        <f t="shared" si="2232"/>
        <v>1806</v>
      </c>
      <c r="S891" s="35">
        <f t="shared" si="2232"/>
        <v>0</v>
      </c>
      <c r="T891" s="35">
        <f>T892</f>
        <v>0</v>
      </c>
      <c r="U891" s="22">
        <f t="shared" si="2232"/>
        <v>-813</v>
      </c>
      <c r="V891" s="35">
        <f t="shared" si="2232"/>
        <v>0</v>
      </c>
      <c r="W891" s="35">
        <f t="shared" si="2232"/>
        <v>0</v>
      </c>
      <c r="X891" s="22">
        <f t="shared" si="2232"/>
        <v>993</v>
      </c>
      <c r="Y891" s="22">
        <f t="shared" si="2232"/>
        <v>0</v>
      </c>
      <c r="Z891" s="22">
        <f t="shared" si="2232"/>
        <v>307</v>
      </c>
      <c r="AA891" s="22">
        <f t="shared" si="2232"/>
        <v>0</v>
      </c>
      <c r="AB891" s="104">
        <f t="shared" si="2156"/>
        <v>30.916414904330313</v>
      </c>
      <c r="AC891" s="104"/>
    </row>
    <row r="892" spans="1:29" s="5" customFormat="1" ht="20.25">
      <c r="A892" s="27" t="s">
        <v>175</v>
      </c>
      <c r="B892" s="21" t="s">
        <v>61</v>
      </c>
      <c r="C892" s="21" t="s">
        <v>50</v>
      </c>
      <c r="D892" s="26" t="s">
        <v>281</v>
      </c>
      <c r="E892" s="21" t="s">
        <v>174</v>
      </c>
      <c r="F892" s="22">
        <v>1806</v>
      </c>
      <c r="G892" s="22"/>
      <c r="H892" s="35"/>
      <c r="I892" s="35"/>
      <c r="J892" s="35"/>
      <c r="K892" s="35"/>
      <c r="L892" s="22">
        <f>F892+H892+I892+J892+K892</f>
        <v>1806</v>
      </c>
      <c r="M892" s="22">
        <f>G892+K892</f>
        <v>0</v>
      </c>
      <c r="N892" s="35"/>
      <c r="O892" s="35"/>
      <c r="P892" s="35"/>
      <c r="Q892" s="35"/>
      <c r="R892" s="22">
        <f>L892+N892+O892+P892+Q892</f>
        <v>1806</v>
      </c>
      <c r="S892" s="22">
        <f>M892+Q892</f>
        <v>0</v>
      </c>
      <c r="T892" s="35"/>
      <c r="U892" s="22">
        <v>-813</v>
      </c>
      <c r="V892" s="35"/>
      <c r="W892" s="35"/>
      <c r="X892" s="22">
        <f>R892+T892+U892+V892+W892</f>
        <v>993</v>
      </c>
      <c r="Y892" s="22">
        <f>S892+W892</f>
        <v>0</v>
      </c>
      <c r="Z892" s="22">
        <v>307</v>
      </c>
      <c r="AA892" s="22"/>
      <c r="AB892" s="104">
        <f t="shared" si="2156"/>
        <v>30.916414904330313</v>
      </c>
      <c r="AC892" s="104"/>
    </row>
    <row r="893" spans="1:29" s="5" customFormat="1" ht="20.25">
      <c r="A893" s="27" t="s">
        <v>42</v>
      </c>
      <c r="B893" s="21" t="s">
        <v>61</v>
      </c>
      <c r="C893" s="21" t="s">
        <v>50</v>
      </c>
      <c r="D893" s="26" t="s">
        <v>282</v>
      </c>
      <c r="E893" s="21"/>
      <c r="F893" s="22">
        <f t="shared" ref="F893:G893" si="2233">F894</f>
        <v>1986</v>
      </c>
      <c r="G893" s="22">
        <f t="shared" si="2233"/>
        <v>0</v>
      </c>
      <c r="H893" s="35">
        <f>H894</f>
        <v>0</v>
      </c>
      <c r="I893" s="35">
        <f t="shared" ref="I893" si="2234">I894</f>
        <v>0</v>
      </c>
      <c r="J893" s="35">
        <f t="shared" ref="J893" si="2235">J894</f>
        <v>0</v>
      </c>
      <c r="K893" s="35">
        <f t="shared" ref="K893" si="2236">K894</f>
        <v>0</v>
      </c>
      <c r="L893" s="22">
        <f t="shared" ref="L893" si="2237">L894</f>
        <v>1986</v>
      </c>
      <c r="M893" s="35">
        <f t="shared" ref="M893" si="2238">M894</f>
        <v>0</v>
      </c>
      <c r="N893" s="35">
        <f>N894</f>
        <v>0</v>
      </c>
      <c r="O893" s="35">
        <f t="shared" ref="O893:AA893" si="2239">O894</f>
        <v>0</v>
      </c>
      <c r="P893" s="35">
        <f t="shared" si="2239"/>
        <v>0</v>
      </c>
      <c r="Q893" s="35">
        <f t="shared" si="2239"/>
        <v>0</v>
      </c>
      <c r="R893" s="22">
        <f t="shared" si="2239"/>
        <v>1986</v>
      </c>
      <c r="S893" s="35">
        <f t="shared" si="2239"/>
        <v>0</v>
      </c>
      <c r="T893" s="35">
        <f>T894</f>
        <v>0</v>
      </c>
      <c r="U893" s="22">
        <f t="shared" si="2239"/>
        <v>0</v>
      </c>
      <c r="V893" s="35">
        <f t="shared" si="2239"/>
        <v>0</v>
      </c>
      <c r="W893" s="35">
        <f t="shared" si="2239"/>
        <v>0</v>
      </c>
      <c r="X893" s="22">
        <f t="shared" si="2239"/>
        <v>1986</v>
      </c>
      <c r="Y893" s="22">
        <f t="shared" si="2239"/>
        <v>0</v>
      </c>
      <c r="Z893" s="22">
        <f t="shared" si="2239"/>
        <v>7</v>
      </c>
      <c r="AA893" s="22">
        <f t="shared" si="2239"/>
        <v>0</v>
      </c>
      <c r="AB893" s="104">
        <f t="shared" si="2156"/>
        <v>0.35246727089627394</v>
      </c>
      <c r="AC893" s="104"/>
    </row>
    <row r="894" spans="1:29" s="5" customFormat="1" ht="39.75" customHeight="1">
      <c r="A894" s="55" t="s">
        <v>83</v>
      </c>
      <c r="B894" s="21" t="s">
        <v>61</v>
      </c>
      <c r="C894" s="21" t="s">
        <v>50</v>
      </c>
      <c r="D894" s="26" t="s">
        <v>282</v>
      </c>
      <c r="E894" s="21" t="s">
        <v>84</v>
      </c>
      <c r="F894" s="22">
        <f>F895+F896</f>
        <v>1986</v>
      </c>
      <c r="G894" s="22">
        <f>G895+G896</f>
        <v>0</v>
      </c>
      <c r="H894" s="35">
        <f>H895+H896</f>
        <v>0</v>
      </c>
      <c r="I894" s="35">
        <f t="shared" ref="I894" si="2240">I895+I896</f>
        <v>0</v>
      </c>
      <c r="J894" s="35">
        <f t="shared" ref="J894" si="2241">J895+J896</f>
        <v>0</v>
      </c>
      <c r="K894" s="35">
        <f t="shared" ref="K894" si="2242">K895+K896</f>
        <v>0</v>
      </c>
      <c r="L894" s="22">
        <f t="shared" ref="L894" si="2243">L895+L896</f>
        <v>1986</v>
      </c>
      <c r="M894" s="35">
        <f t="shared" ref="M894" si="2244">M895+M896</f>
        <v>0</v>
      </c>
      <c r="N894" s="35">
        <f>N895+N896</f>
        <v>0</v>
      </c>
      <c r="O894" s="35">
        <f t="shared" ref="O894:S894" si="2245">O895+O896</f>
        <v>0</v>
      </c>
      <c r="P894" s="35">
        <f t="shared" si="2245"/>
        <v>0</v>
      </c>
      <c r="Q894" s="35">
        <f t="shared" si="2245"/>
        <v>0</v>
      </c>
      <c r="R894" s="22">
        <f t="shared" si="2245"/>
        <v>1986</v>
      </c>
      <c r="S894" s="35">
        <f t="shared" si="2245"/>
        <v>0</v>
      </c>
      <c r="T894" s="35">
        <f>T895+T896</f>
        <v>0</v>
      </c>
      <c r="U894" s="22">
        <f t="shared" ref="U894:X894" si="2246">U895+U896</f>
        <v>0</v>
      </c>
      <c r="V894" s="35">
        <f t="shared" si="2246"/>
        <v>0</v>
      </c>
      <c r="W894" s="35">
        <f t="shared" si="2246"/>
        <v>0</v>
      </c>
      <c r="X894" s="22">
        <f t="shared" si="2246"/>
        <v>1986</v>
      </c>
      <c r="Y894" s="22">
        <f t="shared" ref="Y894:AA894" si="2247">Y895+Y896</f>
        <v>0</v>
      </c>
      <c r="Z894" s="22">
        <f t="shared" si="2247"/>
        <v>7</v>
      </c>
      <c r="AA894" s="22">
        <f t="shared" si="2247"/>
        <v>0</v>
      </c>
      <c r="AB894" s="104">
        <f t="shared" si="2156"/>
        <v>0.35246727089627394</v>
      </c>
      <c r="AC894" s="104"/>
    </row>
    <row r="895" spans="1:29" s="5" customFormat="1" ht="20.25">
      <c r="A895" s="27" t="s">
        <v>175</v>
      </c>
      <c r="B895" s="21" t="s">
        <v>61</v>
      </c>
      <c r="C895" s="21" t="s">
        <v>50</v>
      </c>
      <c r="D895" s="26" t="s">
        <v>282</v>
      </c>
      <c r="E895" s="21" t="s">
        <v>174</v>
      </c>
      <c r="F895" s="22">
        <f>1986-100</f>
        <v>1886</v>
      </c>
      <c r="G895" s="22"/>
      <c r="H895" s="35"/>
      <c r="I895" s="35"/>
      <c r="J895" s="35"/>
      <c r="K895" s="35"/>
      <c r="L895" s="22">
        <f>F895+H895+I895+J895+K895</f>
        <v>1886</v>
      </c>
      <c r="M895" s="22">
        <f>G895+K895</f>
        <v>0</v>
      </c>
      <c r="N895" s="35"/>
      <c r="O895" s="35"/>
      <c r="P895" s="35"/>
      <c r="Q895" s="35"/>
      <c r="R895" s="22">
        <f>L895+N895+O895+P895+Q895</f>
        <v>1886</v>
      </c>
      <c r="S895" s="22">
        <f>M895+Q895</f>
        <v>0</v>
      </c>
      <c r="T895" s="35"/>
      <c r="U895" s="35"/>
      <c r="V895" s="35"/>
      <c r="W895" s="35"/>
      <c r="X895" s="22">
        <f>R895+T895+U895+V895+W895</f>
        <v>1886</v>
      </c>
      <c r="Y895" s="22">
        <f>S895+W895</f>
        <v>0</v>
      </c>
      <c r="Z895" s="22">
        <v>7</v>
      </c>
      <c r="AA895" s="22"/>
      <c r="AB895" s="104">
        <f t="shared" si="2156"/>
        <v>0.37115588547189821</v>
      </c>
      <c r="AC895" s="104"/>
    </row>
    <row r="896" spans="1:29" s="5" customFormat="1" ht="20.25">
      <c r="A896" s="27" t="s">
        <v>186</v>
      </c>
      <c r="B896" s="21" t="s">
        <v>61</v>
      </c>
      <c r="C896" s="21" t="s">
        <v>50</v>
      </c>
      <c r="D896" s="26" t="s">
        <v>282</v>
      </c>
      <c r="E896" s="21" t="s">
        <v>185</v>
      </c>
      <c r="F896" s="22">
        <v>100</v>
      </c>
      <c r="G896" s="22"/>
      <c r="H896" s="35"/>
      <c r="I896" s="35"/>
      <c r="J896" s="35"/>
      <c r="K896" s="35"/>
      <c r="L896" s="22">
        <f>F896+H896+I896+J896+K896</f>
        <v>100</v>
      </c>
      <c r="M896" s="22">
        <f>G896+K896</f>
        <v>0</v>
      </c>
      <c r="N896" s="35"/>
      <c r="O896" s="35"/>
      <c r="P896" s="35"/>
      <c r="Q896" s="35"/>
      <c r="R896" s="22">
        <f>L896+N896+O896+P896+Q896</f>
        <v>100</v>
      </c>
      <c r="S896" s="22">
        <f>M896+Q896</f>
        <v>0</v>
      </c>
      <c r="T896" s="35"/>
      <c r="U896" s="35"/>
      <c r="V896" s="35"/>
      <c r="W896" s="35"/>
      <c r="X896" s="22">
        <f>R896+T896+U896+V896+W896</f>
        <v>100</v>
      </c>
      <c r="Y896" s="22">
        <f>S896+W896</f>
        <v>0</v>
      </c>
      <c r="Z896" s="22"/>
      <c r="AA896" s="22"/>
      <c r="AB896" s="104">
        <f t="shared" si="2156"/>
        <v>0</v>
      </c>
      <c r="AC896" s="104"/>
    </row>
    <row r="897" spans="1:29" s="5" customFormat="1" ht="33.75">
      <c r="A897" s="27" t="s">
        <v>93</v>
      </c>
      <c r="B897" s="21" t="s">
        <v>61</v>
      </c>
      <c r="C897" s="21" t="s">
        <v>50</v>
      </c>
      <c r="D897" s="26" t="s">
        <v>283</v>
      </c>
      <c r="E897" s="21"/>
      <c r="F897" s="22">
        <f t="shared" ref="F897:G897" si="2248">F898</f>
        <v>2107</v>
      </c>
      <c r="G897" s="22">
        <f t="shared" si="2248"/>
        <v>0</v>
      </c>
      <c r="H897" s="35">
        <f>H898</f>
        <v>0</v>
      </c>
      <c r="I897" s="35">
        <f t="shared" ref="I897" si="2249">I898</f>
        <v>0</v>
      </c>
      <c r="J897" s="35">
        <f t="shared" ref="J897" si="2250">J898</f>
        <v>0</v>
      </c>
      <c r="K897" s="35">
        <f t="shared" ref="K897" si="2251">K898</f>
        <v>0</v>
      </c>
      <c r="L897" s="22">
        <f t="shared" ref="L897" si="2252">L898</f>
        <v>2107</v>
      </c>
      <c r="M897" s="35">
        <f t="shared" ref="M897" si="2253">M898</f>
        <v>0</v>
      </c>
      <c r="N897" s="35">
        <f>N898</f>
        <v>0</v>
      </c>
      <c r="O897" s="35">
        <f t="shared" ref="O897:AA897" si="2254">O898</f>
        <v>0</v>
      </c>
      <c r="P897" s="35">
        <f t="shared" si="2254"/>
        <v>0</v>
      </c>
      <c r="Q897" s="35">
        <f t="shared" si="2254"/>
        <v>0</v>
      </c>
      <c r="R897" s="22">
        <f t="shared" si="2254"/>
        <v>2107</v>
      </c>
      <c r="S897" s="35">
        <f t="shared" si="2254"/>
        <v>0</v>
      </c>
      <c r="T897" s="35">
        <f>T898</f>
        <v>0</v>
      </c>
      <c r="U897" s="22">
        <f t="shared" si="2254"/>
        <v>-907</v>
      </c>
      <c r="V897" s="35">
        <f t="shared" si="2254"/>
        <v>0</v>
      </c>
      <c r="W897" s="35">
        <f t="shared" si="2254"/>
        <v>0</v>
      </c>
      <c r="X897" s="22">
        <f t="shared" si="2254"/>
        <v>1200</v>
      </c>
      <c r="Y897" s="22">
        <f t="shared" si="2254"/>
        <v>0</v>
      </c>
      <c r="Z897" s="22">
        <f t="shared" si="2254"/>
        <v>80</v>
      </c>
      <c r="AA897" s="22">
        <f t="shared" si="2254"/>
        <v>0</v>
      </c>
      <c r="AB897" s="104">
        <f t="shared" si="2156"/>
        <v>6.666666666666667</v>
      </c>
      <c r="AC897" s="104"/>
    </row>
    <row r="898" spans="1:29" s="5" customFormat="1" ht="38.25" customHeight="1">
      <c r="A898" s="55" t="s">
        <v>83</v>
      </c>
      <c r="B898" s="21" t="s">
        <v>61</v>
      </c>
      <c r="C898" s="21" t="s">
        <v>50</v>
      </c>
      <c r="D898" s="26" t="s">
        <v>283</v>
      </c>
      <c r="E898" s="21" t="s">
        <v>84</v>
      </c>
      <c r="F898" s="22">
        <f t="shared" ref="F898:G898" si="2255">F899+F900</f>
        <v>2107</v>
      </c>
      <c r="G898" s="22">
        <f t="shared" si="2255"/>
        <v>0</v>
      </c>
      <c r="H898" s="35">
        <f>H899+H900</f>
        <v>0</v>
      </c>
      <c r="I898" s="35">
        <f t="shared" ref="I898" si="2256">I899+I900</f>
        <v>0</v>
      </c>
      <c r="J898" s="35">
        <f t="shared" ref="J898" si="2257">J899+J900</f>
        <v>0</v>
      </c>
      <c r="K898" s="35">
        <f t="shared" ref="K898" si="2258">K899+K900</f>
        <v>0</v>
      </c>
      <c r="L898" s="22">
        <f t="shared" ref="L898" si="2259">L899+L900</f>
        <v>2107</v>
      </c>
      <c r="M898" s="35">
        <f t="shared" ref="M898" si="2260">M899+M900</f>
        <v>0</v>
      </c>
      <c r="N898" s="35">
        <f>N899+N900</f>
        <v>0</v>
      </c>
      <c r="O898" s="35">
        <f t="shared" ref="O898:S898" si="2261">O899+O900</f>
        <v>0</v>
      </c>
      <c r="P898" s="35">
        <f t="shared" si="2261"/>
        <v>0</v>
      </c>
      <c r="Q898" s="35">
        <f t="shared" si="2261"/>
        <v>0</v>
      </c>
      <c r="R898" s="22">
        <f t="shared" si="2261"/>
        <v>2107</v>
      </c>
      <c r="S898" s="35">
        <f t="shared" si="2261"/>
        <v>0</v>
      </c>
      <c r="T898" s="35">
        <f>T899+T900</f>
        <v>0</v>
      </c>
      <c r="U898" s="22">
        <f t="shared" ref="U898:X898" si="2262">U899+U900</f>
        <v>-907</v>
      </c>
      <c r="V898" s="35">
        <f t="shared" si="2262"/>
        <v>0</v>
      </c>
      <c r="W898" s="35">
        <f t="shared" si="2262"/>
        <v>0</v>
      </c>
      <c r="X898" s="22">
        <f t="shared" si="2262"/>
        <v>1200</v>
      </c>
      <c r="Y898" s="22">
        <f t="shared" ref="Y898:AA898" si="2263">Y899+Y900</f>
        <v>0</v>
      </c>
      <c r="Z898" s="22">
        <f t="shared" si="2263"/>
        <v>80</v>
      </c>
      <c r="AA898" s="22">
        <f t="shared" si="2263"/>
        <v>0</v>
      </c>
      <c r="AB898" s="104">
        <f t="shared" si="2156"/>
        <v>6.666666666666667</v>
      </c>
      <c r="AC898" s="104"/>
    </row>
    <row r="899" spans="1:29" s="5" customFormat="1" ht="20.25">
      <c r="A899" s="27" t="s">
        <v>175</v>
      </c>
      <c r="B899" s="21" t="s">
        <v>61</v>
      </c>
      <c r="C899" s="21" t="s">
        <v>50</v>
      </c>
      <c r="D899" s="26" t="s">
        <v>283</v>
      </c>
      <c r="E899" s="21" t="s">
        <v>174</v>
      </c>
      <c r="F899" s="22">
        <v>1968</v>
      </c>
      <c r="G899" s="22"/>
      <c r="H899" s="35"/>
      <c r="I899" s="35"/>
      <c r="J899" s="35"/>
      <c r="K899" s="35"/>
      <c r="L899" s="22">
        <f>F899+H899+I899+J899+K899</f>
        <v>1968</v>
      </c>
      <c r="M899" s="22">
        <f>G899+K899</f>
        <v>0</v>
      </c>
      <c r="N899" s="35"/>
      <c r="O899" s="35"/>
      <c r="P899" s="35"/>
      <c r="Q899" s="35"/>
      <c r="R899" s="22">
        <f>L899+N899+O899+P899+Q899</f>
        <v>1968</v>
      </c>
      <c r="S899" s="22">
        <f>M899+Q899</f>
        <v>0</v>
      </c>
      <c r="T899" s="35"/>
      <c r="U899" s="22">
        <v>-907</v>
      </c>
      <c r="V899" s="35"/>
      <c r="W899" s="35"/>
      <c r="X899" s="22">
        <f>R899+T899+U899+V899+W899</f>
        <v>1061</v>
      </c>
      <c r="Y899" s="22">
        <f>S899+W899</f>
        <v>0</v>
      </c>
      <c r="Z899" s="22">
        <v>74</v>
      </c>
      <c r="AA899" s="22"/>
      <c r="AB899" s="104">
        <f t="shared" si="2156"/>
        <v>6.9745523091423189</v>
      </c>
      <c r="AC899" s="104"/>
    </row>
    <row r="900" spans="1:29" s="5" customFormat="1" ht="20.25">
      <c r="A900" s="27" t="s">
        <v>186</v>
      </c>
      <c r="B900" s="21" t="s">
        <v>61</v>
      </c>
      <c r="C900" s="21" t="s">
        <v>50</v>
      </c>
      <c r="D900" s="26" t="s">
        <v>283</v>
      </c>
      <c r="E900" s="21" t="s">
        <v>185</v>
      </c>
      <c r="F900" s="22">
        <v>139</v>
      </c>
      <c r="G900" s="22"/>
      <c r="H900" s="35"/>
      <c r="I900" s="35"/>
      <c r="J900" s="35"/>
      <c r="K900" s="35"/>
      <c r="L900" s="22">
        <f>F900+H900+I900+J900+K900</f>
        <v>139</v>
      </c>
      <c r="M900" s="22">
        <f>G900+K900</f>
        <v>0</v>
      </c>
      <c r="N900" s="35"/>
      <c r="O900" s="35"/>
      <c r="P900" s="35"/>
      <c r="Q900" s="35"/>
      <c r="R900" s="22">
        <f>L900+N900+O900+P900+Q900</f>
        <v>139</v>
      </c>
      <c r="S900" s="22">
        <f>M900+Q900</f>
        <v>0</v>
      </c>
      <c r="T900" s="35"/>
      <c r="U900" s="35"/>
      <c r="V900" s="35"/>
      <c r="W900" s="35"/>
      <c r="X900" s="22">
        <f>R900+T900+U900+V900+W900</f>
        <v>139</v>
      </c>
      <c r="Y900" s="22">
        <f>S900+W900</f>
        <v>0</v>
      </c>
      <c r="Z900" s="22">
        <v>6</v>
      </c>
      <c r="AA900" s="22"/>
      <c r="AB900" s="104">
        <f t="shared" si="2156"/>
        <v>4.3165467625899279</v>
      </c>
      <c r="AC900" s="104"/>
    </row>
    <row r="901" spans="1:29" s="5" customFormat="1" ht="66.75" hidden="1">
      <c r="A901" s="55" t="s">
        <v>206</v>
      </c>
      <c r="B901" s="21" t="s">
        <v>61</v>
      </c>
      <c r="C901" s="21" t="s">
        <v>50</v>
      </c>
      <c r="D901" s="62" t="s">
        <v>426</v>
      </c>
      <c r="E901" s="62"/>
      <c r="F901" s="22">
        <f t="shared" ref="F901:G903" si="2264">F902</f>
        <v>0</v>
      </c>
      <c r="G901" s="22">
        <f t="shared" si="2264"/>
        <v>0</v>
      </c>
      <c r="H901" s="35"/>
      <c r="I901" s="35"/>
      <c r="J901" s="35"/>
      <c r="K901" s="35"/>
      <c r="L901" s="22">
        <f t="shared" ref="L901:M903" si="2265">L902</f>
        <v>0</v>
      </c>
      <c r="M901" s="22">
        <f t="shared" si="2265"/>
        <v>0</v>
      </c>
      <c r="N901" s="35"/>
      <c r="O901" s="35"/>
      <c r="P901" s="35"/>
      <c r="Q901" s="35"/>
      <c r="R901" s="22">
        <f t="shared" ref="R901:S903" si="2266">R902</f>
        <v>0</v>
      </c>
      <c r="S901" s="22">
        <f t="shared" si="2266"/>
        <v>0</v>
      </c>
      <c r="T901" s="35"/>
      <c r="U901" s="35"/>
      <c r="V901" s="35"/>
      <c r="W901" s="35"/>
      <c r="X901" s="22">
        <f t="shared" ref="X901:Y903" si="2267">X902</f>
        <v>0</v>
      </c>
      <c r="Y901" s="22">
        <f t="shared" si="2267"/>
        <v>0</v>
      </c>
      <c r="Z901" s="22"/>
      <c r="AA901" s="22"/>
      <c r="AB901" s="104" t="e">
        <f t="shared" si="2156"/>
        <v>#DIV/0!</v>
      </c>
      <c r="AC901" s="104" t="e">
        <f t="shared" si="2157"/>
        <v>#DIV/0!</v>
      </c>
    </row>
    <row r="902" spans="1:29" s="5" customFormat="1" ht="20.25" hidden="1">
      <c r="A902" s="55" t="s">
        <v>425</v>
      </c>
      <c r="B902" s="21" t="s">
        <v>61</v>
      </c>
      <c r="C902" s="21" t="s">
        <v>50</v>
      </c>
      <c r="D902" s="62" t="s">
        <v>427</v>
      </c>
      <c r="E902" s="62"/>
      <c r="F902" s="22">
        <f t="shared" si="2264"/>
        <v>0</v>
      </c>
      <c r="G902" s="22">
        <f t="shared" si="2264"/>
        <v>0</v>
      </c>
      <c r="H902" s="35"/>
      <c r="I902" s="35"/>
      <c r="J902" s="35"/>
      <c r="K902" s="35"/>
      <c r="L902" s="22">
        <f t="shared" si="2265"/>
        <v>0</v>
      </c>
      <c r="M902" s="22">
        <f t="shared" si="2265"/>
        <v>0</v>
      </c>
      <c r="N902" s="35"/>
      <c r="O902" s="35"/>
      <c r="P902" s="35"/>
      <c r="Q902" s="35"/>
      <c r="R902" s="22">
        <f t="shared" si="2266"/>
        <v>0</v>
      </c>
      <c r="S902" s="22">
        <f t="shared" si="2266"/>
        <v>0</v>
      </c>
      <c r="T902" s="35"/>
      <c r="U902" s="35"/>
      <c r="V902" s="35"/>
      <c r="W902" s="35"/>
      <c r="X902" s="22">
        <f t="shared" si="2267"/>
        <v>0</v>
      </c>
      <c r="Y902" s="22">
        <f t="shared" si="2267"/>
        <v>0</v>
      </c>
      <c r="Z902" s="22"/>
      <c r="AA902" s="22"/>
      <c r="AB902" s="104" t="e">
        <f t="shared" si="2156"/>
        <v>#DIV/0!</v>
      </c>
      <c r="AC902" s="104" t="e">
        <f t="shared" si="2157"/>
        <v>#DIV/0!</v>
      </c>
    </row>
    <row r="903" spans="1:29" s="5" customFormat="1" ht="20.25" hidden="1">
      <c r="A903" s="55" t="s">
        <v>99</v>
      </c>
      <c r="B903" s="21" t="s">
        <v>61</v>
      </c>
      <c r="C903" s="21" t="s">
        <v>50</v>
      </c>
      <c r="D903" s="62" t="s">
        <v>427</v>
      </c>
      <c r="E903" s="62" t="s">
        <v>100</v>
      </c>
      <c r="F903" s="22">
        <f t="shared" si="2264"/>
        <v>0</v>
      </c>
      <c r="G903" s="22">
        <f t="shared" si="2264"/>
        <v>0</v>
      </c>
      <c r="H903" s="35"/>
      <c r="I903" s="35"/>
      <c r="J903" s="35"/>
      <c r="K903" s="35"/>
      <c r="L903" s="22">
        <f t="shared" si="2265"/>
        <v>0</v>
      </c>
      <c r="M903" s="22">
        <f t="shared" si="2265"/>
        <v>0</v>
      </c>
      <c r="N903" s="35"/>
      <c r="O903" s="35"/>
      <c r="P903" s="35"/>
      <c r="Q903" s="35"/>
      <c r="R903" s="22">
        <f t="shared" si="2266"/>
        <v>0</v>
      </c>
      <c r="S903" s="22">
        <f t="shared" si="2266"/>
        <v>0</v>
      </c>
      <c r="T903" s="35"/>
      <c r="U903" s="35"/>
      <c r="V903" s="35"/>
      <c r="W903" s="35"/>
      <c r="X903" s="22">
        <f t="shared" si="2267"/>
        <v>0</v>
      </c>
      <c r="Y903" s="22">
        <f t="shared" si="2267"/>
        <v>0</v>
      </c>
      <c r="Z903" s="22"/>
      <c r="AA903" s="22"/>
      <c r="AB903" s="104" t="e">
        <f t="shared" si="2156"/>
        <v>#DIV/0!</v>
      </c>
      <c r="AC903" s="104" t="e">
        <f t="shared" si="2157"/>
        <v>#DIV/0!</v>
      </c>
    </row>
    <row r="904" spans="1:29" s="5" customFormat="1" ht="66.75" hidden="1">
      <c r="A904" s="27" t="s">
        <v>423</v>
      </c>
      <c r="B904" s="21" t="s">
        <v>61</v>
      </c>
      <c r="C904" s="21" t="s">
        <v>50</v>
      </c>
      <c r="D904" s="62" t="s">
        <v>427</v>
      </c>
      <c r="E904" s="62" t="s">
        <v>191</v>
      </c>
      <c r="F904" s="22"/>
      <c r="G904" s="22"/>
      <c r="H904" s="35"/>
      <c r="I904" s="35"/>
      <c r="J904" s="35"/>
      <c r="K904" s="35"/>
      <c r="L904" s="22"/>
      <c r="M904" s="22"/>
      <c r="N904" s="35"/>
      <c r="O904" s="35"/>
      <c r="P904" s="35"/>
      <c r="Q904" s="35"/>
      <c r="R904" s="22"/>
      <c r="S904" s="22"/>
      <c r="T904" s="35"/>
      <c r="U904" s="35"/>
      <c r="V904" s="35"/>
      <c r="W904" s="35"/>
      <c r="X904" s="22"/>
      <c r="Y904" s="22"/>
      <c r="Z904" s="22"/>
      <c r="AA904" s="22"/>
      <c r="AB904" s="104" t="e">
        <f t="shared" si="2156"/>
        <v>#DIV/0!</v>
      </c>
      <c r="AC904" s="104" t="e">
        <f t="shared" si="2157"/>
        <v>#DIV/0!</v>
      </c>
    </row>
    <row r="905" spans="1:29" s="5" customFormat="1" ht="20.25" hidden="1">
      <c r="A905" s="27" t="s">
        <v>646</v>
      </c>
      <c r="B905" s="21" t="s">
        <v>61</v>
      </c>
      <c r="C905" s="21" t="s">
        <v>50</v>
      </c>
      <c r="D905" s="52" t="s">
        <v>645</v>
      </c>
      <c r="E905" s="21"/>
      <c r="F905" s="22">
        <f t="shared" ref="F905:G906" si="2268">F906</f>
        <v>0</v>
      </c>
      <c r="G905" s="22">
        <f t="shared" si="2268"/>
        <v>0</v>
      </c>
      <c r="H905" s="35"/>
      <c r="I905" s="35"/>
      <c r="J905" s="35"/>
      <c r="K905" s="35"/>
      <c r="L905" s="22">
        <f t="shared" ref="L905:M906" si="2269">L906</f>
        <v>0</v>
      </c>
      <c r="M905" s="22">
        <f t="shared" si="2269"/>
        <v>0</v>
      </c>
      <c r="N905" s="35"/>
      <c r="O905" s="35"/>
      <c r="P905" s="35"/>
      <c r="Q905" s="35"/>
      <c r="R905" s="22">
        <f t="shared" ref="R905:S906" si="2270">R906</f>
        <v>0</v>
      </c>
      <c r="S905" s="22">
        <f t="shared" si="2270"/>
        <v>0</v>
      </c>
      <c r="T905" s="35"/>
      <c r="U905" s="35"/>
      <c r="V905" s="35"/>
      <c r="W905" s="35"/>
      <c r="X905" s="22">
        <f t="shared" ref="X905:Y906" si="2271">X906</f>
        <v>0</v>
      </c>
      <c r="Y905" s="22">
        <f t="shared" si="2271"/>
        <v>0</v>
      </c>
      <c r="Z905" s="22"/>
      <c r="AA905" s="22"/>
      <c r="AB905" s="104" t="e">
        <f t="shared" si="2156"/>
        <v>#DIV/0!</v>
      </c>
      <c r="AC905" s="104" t="e">
        <f t="shared" si="2157"/>
        <v>#DIV/0!</v>
      </c>
    </row>
    <row r="906" spans="1:29" s="5" customFormat="1" ht="50.25" hidden="1">
      <c r="A906" s="71" t="s">
        <v>83</v>
      </c>
      <c r="B906" s="21" t="s">
        <v>61</v>
      </c>
      <c r="C906" s="21" t="s">
        <v>50</v>
      </c>
      <c r="D906" s="52" t="s">
        <v>645</v>
      </c>
      <c r="E906" s="21" t="s">
        <v>84</v>
      </c>
      <c r="F906" s="22">
        <f t="shared" si="2268"/>
        <v>0</v>
      </c>
      <c r="G906" s="22">
        <f t="shared" si="2268"/>
        <v>0</v>
      </c>
      <c r="H906" s="35"/>
      <c r="I906" s="35"/>
      <c r="J906" s="35"/>
      <c r="K906" s="35"/>
      <c r="L906" s="22">
        <f t="shared" si="2269"/>
        <v>0</v>
      </c>
      <c r="M906" s="22">
        <f t="shared" si="2269"/>
        <v>0</v>
      </c>
      <c r="N906" s="35"/>
      <c r="O906" s="35"/>
      <c r="P906" s="35"/>
      <c r="Q906" s="35"/>
      <c r="R906" s="22">
        <f t="shared" si="2270"/>
        <v>0</v>
      </c>
      <c r="S906" s="22">
        <f t="shared" si="2270"/>
        <v>0</v>
      </c>
      <c r="T906" s="35"/>
      <c r="U906" s="35"/>
      <c r="V906" s="35"/>
      <c r="W906" s="35"/>
      <c r="X906" s="22">
        <f t="shared" si="2271"/>
        <v>0</v>
      </c>
      <c r="Y906" s="22">
        <f t="shared" si="2271"/>
        <v>0</v>
      </c>
      <c r="Z906" s="22"/>
      <c r="AA906" s="22"/>
      <c r="AB906" s="104" t="e">
        <f t="shared" si="2156"/>
        <v>#DIV/0!</v>
      </c>
      <c r="AC906" s="104" t="e">
        <f t="shared" si="2157"/>
        <v>#DIV/0!</v>
      </c>
    </row>
    <row r="907" spans="1:29" s="5" customFormat="1" ht="20.25" hidden="1">
      <c r="A907" s="27" t="s">
        <v>175</v>
      </c>
      <c r="B907" s="21" t="s">
        <v>61</v>
      </c>
      <c r="C907" s="21" t="s">
        <v>50</v>
      </c>
      <c r="D907" s="52" t="s">
        <v>645</v>
      </c>
      <c r="E907" s="21" t="s">
        <v>174</v>
      </c>
      <c r="F907" s="22"/>
      <c r="G907" s="22"/>
      <c r="H907" s="35"/>
      <c r="I907" s="35"/>
      <c r="J907" s="35"/>
      <c r="K907" s="35"/>
      <c r="L907" s="22"/>
      <c r="M907" s="22"/>
      <c r="N907" s="35"/>
      <c r="O907" s="35"/>
      <c r="P907" s="35"/>
      <c r="Q907" s="35"/>
      <c r="R907" s="22"/>
      <c r="S907" s="22"/>
      <c r="T907" s="35"/>
      <c r="U907" s="35"/>
      <c r="V907" s="35"/>
      <c r="W907" s="35"/>
      <c r="X907" s="22"/>
      <c r="Y907" s="22"/>
      <c r="Z907" s="22"/>
      <c r="AA907" s="22"/>
      <c r="AB907" s="104" t="e">
        <f t="shared" si="2156"/>
        <v>#DIV/0!</v>
      </c>
      <c r="AC907" s="104" t="e">
        <f t="shared" si="2157"/>
        <v>#DIV/0!</v>
      </c>
    </row>
    <row r="908" spans="1:29" s="5" customFormat="1" ht="50.25" hidden="1">
      <c r="A908" s="27" t="s">
        <v>644</v>
      </c>
      <c r="B908" s="21" t="s">
        <v>61</v>
      </c>
      <c r="C908" s="21" t="s">
        <v>50</v>
      </c>
      <c r="D908" s="52" t="s">
        <v>643</v>
      </c>
      <c r="E908" s="21"/>
      <c r="F908" s="22">
        <f t="shared" ref="F908:G908" si="2272">F909</f>
        <v>0</v>
      </c>
      <c r="G908" s="22">
        <f t="shared" si="2272"/>
        <v>0</v>
      </c>
      <c r="H908" s="35"/>
      <c r="I908" s="35"/>
      <c r="J908" s="35"/>
      <c r="K908" s="35"/>
      <c r="L908" s="22">
        <f t="shared" ref="L908:M908" si="2273">L909</f>
        <v>0</v>
      </c>
      <c r="M908" s="22">
        <f t="shared" si="2273"/>
        <v>0</v>
      </c>
      <c r="N908" s="35"/>
      <c r="O908" s="35"/>
      <c r="P908" s="35"/>
      <c r="Q908" s="35"/>
      <c r="R908" s="22">
        <f t="shared" ref="R908:S908" si="2274">R909</f>
        <v>0</v>
      </c>
      <c r="S908" s="22">
        <f t="shared" si="2274"/>
        <v>0</v>
      </c>
      <c r="T908" s="35"/>
      <c r="U908" s="35"/>
      <c r="V908" s="35"/>
      <c r="W908" s="35"/>
      <c r="X908" s="22">
        <f t="shared" ref="X908:Y908" si="2275">X909</f>
        <v>0</v>
      </c>
      <c r="Y908" s="22">
        <f t="shared" si="2275"/>
        <v>0</v>
      </c>
      <c r="Z908" s="22"/>
      <c r="AA908" s="22"/>
      <c r="AB908" s="104" t="e">
        <f t="shared" si="2156"/>
        <v>#DIV/0!</v>
      </c>
      <c r="AC908" s="104" t="e">
        <f t="shared" si="2157"/>
        <v>#DIV/0!</v>
      </c>
    </row>
    <row r="909" spans="1:29" s="5" customFormat="1" ht="50.25" hidden="1">
      <c r="A909" s="71" t="s">
        <v>83</v>
      </c>
      <c r="B909" s="21" t="s">
        <v>61</v>
      </c>
      <c r="C909" s="21" t="s">
        <v>50</v>
      </c>
      <c r="D909" s="52" t="s">
        <v>643</v>
      </c>
      <c r="E909" s="21" t="s">
        <v>84</v>
      </c>
      <c r="F909" s="22">
        <f t="shared" ref="F909:G909" si="2276">F910+F911</f>
        <v>0</v>
      </c>
      <c r="G909" s="22">
        <f t="shared" si="2276"/>
        <v>0</v>
      </c>
      <c r="H909" s="35"/>
      <c r="I909" s="35"/>
      <c r="J909" s="35"/>
      <c r="K909" s="35"/>
      <c r="L909" s="22">
        <f t="shared" ref="L909:M909" si="2277">L910+L911</f>
        <v>0</v>
      </c>
      <c r="M909" s="22">
        <f t="shared" si="2277"/>
        <v>0</v>
      </c>
      <c r="N909" s="35"/>
      <c r="O909" s="35"/>
      <c r="P909" s="35"/>
      <c r="Q909" s="35"/>
      <c r="R909" s="22">
        <f t="shared" ref="R909:S909" si="2278">R910+R911</f>
        <v>0</v>
      </c>
      <c r="S909" s="22">
        <f t="shared" si="2278"/>
        <v>0</v>
      </c>
      <c r="T909" s="35"/>
      <c r="U909" s="35"/>
      <c r="V909" s="35"/>
      <c r="W909" s="35"/>
      <c r="X909" s="22">
        <f t="shared" ref="X909:Y909" si="2279">X910+X911</f>
        <v>0</v>
      </c>
      <c r="Y909" s="22">
        <f t="shared" si="2279"/>
        <v>0</v>
      </c>
      <c r="Z909" s="22"/>
      <c r="AA909" s="22"/>
      <c r="AB909" s="104" t="e">
        <f t="shared" si="2156"/>
        <v>#DIV/0!</v>
      </c>
      <c r="AC909" s="104" t="e">
        <f t="shared" si="2157"/>
        <v>#DIV/0!</v>
      </c>
    </row>
    <row r="910" spans="1:29" s="5" customFormat="1" ht="20.25" hidden="1">
      <c r="A910" s="27" t="s">
        <v>175</v>
      </c>
      <c r="B910" s="21" t="s">
        <v>61</v>
      </c>
      <c r="C910" s="21" t="s">
        <v>50</v>
      </c>
      <c r="D910" s="52" t="s">
        <v>643</v>
      </c>
      <c r="E910" s="21" t="s">
        <v>174</v>
      </c>
      <c r="F910" s="22"/>
      <c r="G910" s="22"/>
      <c r="H910" s="35"/>
      <c r="I910" s="35"/>
      <c r="J910" s="35"/>
      <c r="K910" s="35"/>
      <c r="L910" s="22"/>
      <c r="M910" s="22"/>
      <c r="N910" s="35"/>
      <c r="O910" s="35"/>
      <c r="P910" s="35"/>
      <c r="Q910" s="35"/>
      <c r="R910" s="22"/>
      <c r="S910" s="22"/>
      <c r="T910" s="35"/>
      <c r="U910" s="35"/>
      <c r="V910" s="35"/>
      <c r="W910" s="35"/>
      <c r="X910" s="22"/>
      <c r="Y910" s="22"/>
      <c r="Z910" s="22"/>
      <c r="AA910" s="22"/>
      <c r="AB910" s="104" t="e">
        <f t="shared" si="2156"/>
        <v>#DIV/0!</v>
      </c>
      <c r="AC910" s="104" t="e">
        <f t="shared" si="2157"/>
        <v>#DIV/0!</v>
      </c>
    </row>
    <row r="911" spans="1:29" s="5" customFormat="1" ht="20.25" hidden="1">
      <c r="A911" s="27" t="s">
        <v>186</v>
      </c>
      <c r="B911" s="21" t="s">
        <v>61</v>
      </c>
      <c r="C911" s="21" t="s">
        <v>50</v>
      </c>
      <c r="D911" s="52" t="s">
        <v>643</v>
      </c>
      <c r="E911" s="21" t="s">
        <v>185</v>
      </c>
      <c r="F911" s="22"/>
      <c r="G911" s="22"/>
      <c r="H911" s="35"/>
      <c r="I911" s="35"/>
      <c r="J911" s="35"/>
      <c r="K911" s="35"/>
      <c r="L911" s="22"/>
      <c r="M911" s="22"/>
      <c r="N911" s="35"/>
      <c r="O911" s="35"/>
      <c r="P911" s="35"/>
      <c r="Q911" s="35"/>
      <c r="R911" s="22"/>
      <c r="S911" s="22"/>
      <c r="T911" s="35"/>
      <c r="U911" s="35"/>
      <c r="V911" s="35"/>
      <c r="W911" s="35"/>
      <c r="X911" s="22"/>
      <c r="Y911" s="22"/>
      <c r="Z911" s="22"/>
      <c r="AA911" s="22"/>
      <c r="AB911" s="104" t="e">
        <f t="shared" si="2156"/>
        <v>#DIV/0!</v>
      </c>
      <c r="AC911" s="104" t="e">
        <f t="shared" si="2157"/>
        <v>#DIV/0!</v>
      </c>
    </row>
    <row r="912" spans="1:29" s="5" customFormat="1" ht="33.75">
      <c r="A912" s="71" t="s">
        <v>150</v>
      </c>
      <c r="B912" s="21" t="s">
        <v>61</v>
      </c>
      <c r="C912" s="21" t="s">
        <v>50</v>
      </c>
      <c r="D912" s="52" t="s">
        <v>593</v>
      </c>
      <c r="E912" s="78"/>
      <c r="F912" s="22">
        <f t="shared" ref="F912:G913" si="2280">F913</f>
        <v>134074</v>
      </c>
      <c r="G912" s="22">
        <f t="shared" si="2280"/>
        <v>134074</v>
      </c>
      <c r="H912" s="35">
        <f>H913</f>
        <v>0</v>
      </c>
      <c r="I912" s="35">
        <f t="shared" ref="I912:X913" si="2281">I913</f>
        <v>0</v>
      </c>
      <c r="J912" s="35">
        <f t="shared" si="2281"/>
        <v>0</v>
      </c>
      <c r="K912" s="35">
        <f t="shared" si="2281"/>
        <v>0</v>
      </c>
      <c r="L912" s="22">
        <f t="shared" si="2281"/>
        <v>134074</v>
      </c>
      <c r="M912" s="22">
        <f t="shared" si="2281"/>
        <v>134074</v>
      </c>
      <c r="N912" s="35">
        <f>N913</f>
        <v>0</v>
      </c>
      <c r="O912" s="35">
        <f t="shared" si="2281"/>
        <v>0</v>
      </c>
      <c r="P912" s="35">
        <f t="shared" si="2281"/>
        <v>0</v>
      </c>
      <c r="Q912" s="35">
        <f t="shared" si="2281"/>
        <v>0</v>
      </c>
      <c r="R912" s="22">
        <f t="shared" si="2281"/>
        <v>134074</v>
      </c>
      <c r="S912" s="22">
        <f t="shared" si="2281"/>
        <v>134074</v>
      </c>
      <c r="T912" s="35">
        <f>T913</f>
        <v>0</v>
      </c>
      <c r="U912" s="35">
        <f t="shared" si="2281"/>
        <v>0</v>
      </c>
      <c r="V912" s="35">
        <f t="shared" si="2281"/>
        <v>0</v>
      </c>
      <c r="W912" s="35">
        <f t="shared" si="2281"/>
        <v>0</v>
      </c>
      <c r="X912" s="22">
        <f t="shared" si="2281"/>
        <v>134074</v>
      </c>
      <c r="Y912" s="22">
        <f t="shared" ref="U912:AA913" si="2282">Y913</f>
        <v>134074</v>
      </c>
      <c r="Z912" s="22">
        <f t="shared" si="2282"/>
        <v>12038</v>
      </c>
      <c r="AA912" s="22">
        <f t="shared" si="2282"/>
        <v>12038</v>
      </c>
      <c r="AB912" s="104">
        <f t="shared" ref="AB912:AB975" si="2283">Z912/X912*100</f>
        <v>8.9786237450959909</v>
      </c>
      <c r="AC912" s="104">
        <f t="shared" ref="AC912:AC954" si="2284">AA912/Y912*100</f>
        <v>8.9786237450959909</v>
      </c>
    </row>
    <row r="913" spans="1:29" s="5" customFormat="1" ht="50.25">
      <c r="A913" s="71" t="s">
        <v>420</v>
      </c>
      <c r="B913" s="21" t="s">
        <v>61</v>
      </c>
      <c r="C913" s="21" t="s">
        <v>50</v>
      </c>
      <c r="D913" s="52" t="s">
        <v>594</v>
      </c>
      <c r="E913" s="78"/>
      <c r="F913" s="22">
        <f t="shared" si="2280"/>
        <v>134074</v>
      </c>
      <c r="G913" s="22">
        <f t="shared" si="2280"/>
        <v>134074</v>
      </c>
      <c r="H913" s="35">
        <f>H914</f>
        <v>0</v>
      </c>
      <c r="I913" s="35">
        <f t="shared" si="2281"/>
        <v>0</v>
      </c>
      <c r="J913" s="35">
        <f t="shared" si="2281"/>
        <v>0</v>
      </c>
      <c r="K913" s="35">
        <f t="shared" si="2281"/>
        <v>0</v>
      </c>
      <c r="L913" s="22">
        <f t="shared" si="2281"/>
        <v>134074</v>
      </c>
      <c r="M913" s="22">
        <f t="shared" si="2281"/>
        <v>134074</v>
      </c>
      <c r="N913" s="35">
        <f>N914</f>
        <v>0</v>
      </c>
      <c r="O913" s="35">
        <f t="shared" si="2281"/>
        <v>0</v>
      </c>
      <c r="P913" s="35">
        <f t="shared" si="2281"/>
        <v>0</v>
      </c>
      <c r="Q913" s="35">
        <f t="shared" si="2281"/>
        <v>0</v>
      </c>
      <c r="R913" s="22">
        <f t="shared" si="2281"/>
        <v>134074</v>
      </c>
      <c r="S913" s="22">
        <f t="shared" si="2281"/>
        <v>134074</v>
      </c>
      <c r="T913" s="35">
        <f>T914</f>
        <v>0</v>
      </c>
      <c r="U913" s="35">
        <f t="shared" si="2282"/>
        <v>0</v>
      </c>
      <c r="V913" s="35">
        <f t="shared" si="2282"/>
        <v>0</v>
      </c>
      <c r="W913" s="35">
        <f t="shared" si="2282"/>
        <v>0</v>
      </c>
      <c r="X913" s="22">
        <f t="shared" si="2282"/>
        <v>134074</v>
      </c>
      <c r="Y913" s="22">
        <f t="shared" si="2282"/>
        <v>134074</v>
      </c>
      <c r="Z913" s="22">
        <f t="shared" si="2282"/>
        <v>12038</v>
      </c>
      <c r="AA913" s="22">
        <f t="shared" si="2282"/>
        <v>12038</v>
      </c>
      <c r="AB913" s="104">
        <f t="shared" si="2283"/>
        <v>8.9786237450959909</v>
      </c>
      <c r="AC913" s="104">
        <f t="shared" si="2284"/>
        <v>8.9786237450959909</v>
      </c>
    </row>
    <row r="914" spans="1:29" s="5" customFormat="1" ht="50.25">
      <c r="A914" s="71" t="s">
        <v>83</v>
      </c>
      <c r="B914" s="21" t="s">
        <v>61</v>
      </c>
      <c r="C914" s="21" t="s">
        <v>50</v>
      </c>
      <c r="D914" s="52" t="s">
        <v>594</v>
      </c>
      <c r="E914" s="21" t="s">
        <v>84</v>
      </c>
      <c r="F914" s="22">
        <f t="shared" ref="F914:G914" si="2285">F915+F916</f>
        <v>134074</v>
      </c>
      <c r="G914" s="22">
        <f t="shared" si="2285"/>
        <v>134074</v>
      </c>
      <c r="H914" s="35">
        <f>H915+H916</f>
        <v>0</v>
      </c>
      <c r="I914" s="35">
        <f t="shared" ref="I914:M914" si="2286">I915+I916</f>
        <v>0</v>
      </c>
      <c r="J914" s="35">
        <f t="shared" si="2286"/>
        <v>0</v>
      </c>
      <c r="K914" s="35">
        <f t="shared" si="2286"/>
        <v>0</v>
      </c>
      <c r="L914" s="22">
        <f t="shared" si="2286"/>
        <v>134074</v>
      </c>
      <c r="M914" s="22">
        <f t="shared" si="2286"/>
        <v>134074</v>
      </c>
      <c r="N914" s="35">
        <f>N915+N916</f>
        <v>0</v>
      </c>
      <c r="O914" s="35">
        <f t="shared" ref="O914:S914" si="2287">O915+O916</f>
        <v>0</v>
      </c>
      <c r="P914" s="35">
        <f t="shared" si="2287"/>
        <v>0</v>
      </c>
      <c r="Q914" s="35">
        <f t="shared" si="2287"/>
        <v>0</v>
      </c>
      <c r="R914" s="22">
        <f t="shared" si="2287"/>
        <v>134074</v>
      </c>
      <c r="S914" s="22">
        <f t="shared" si="2287"/>
        <v>134074</v>
      </c>
      <c r="T914" s="35">
        <f>T915+T916</f>
        <v>0</v>
      </c>
      <c r="U914" s="35">
        <f t="shared" ref="U914:Y914" si="2288">U915+U916</f>
        <v>0</v>
      </c>
      <c r="V914" s="35">
        <f t="shared" si="2288"/>
        <v>0</v>
      </c>
      <c r="W914" s="35">
        <f t="shared" si="2288"/>
        <v>0</v>
      </c>
      <c r="X914" s="22">
        <f t="shared" si="2288"/>
        <v>134074</v>
      </c>
      <c r="Y914" s="22">
        <f t="shared" si="2288"/>
        <v>134074</v>
      </c>
      <c r="Z914" s="22">
        <f t="shared" ref="Z914:AA914" si="2289">Z915+Z916</f>
        <v>12038</v>
      </c>
      <c r="AA914" s="22">
        <f t="shared" si="2289"/>
        <v>12038</v>
      </c>
      <c r="AB914" s="104">
        <f t="shared" si="2283"/>
        <v>8.9786237450959909</v>
      </c>
      <c r="AC914" s="104">
        <f t="shared" si="2284"/>
        <v>8.9786237450959909</v>
      </c>
    </row>
    <row r="915" spans="1:29" s="5" customFormat="1" ht="20.25">
      <c r="A915" s="27" t="s">
        <v>175</v>
      </c>
      <c r="B915" s="21" t="s">
        <v>61</v>
      </c>
      <c r="C915" s="21" t="s">
        <v>50</v>
      </c>
      <c r="D915" s="52" t="s">
        <v>594</v>
      </c>
      <c r="E915" s="21" t="s">
        <v>174</v>
      </c>
      <c r="F915" s="22">
        <v>88412</v>
      </c>
      <c r="G915" s="22">
        <v>88412</v>
      </c>
      <c r="H915" s="35"/>
      <c r="I915" s="35"/>
      <c r="J915" s="35"/>
      <c r="K915" s="35"/>
      <c r="L915" s="22">
        <f>F915+H915+I915+J915+K915</f>
        <v>88412</v>
      </c>
      <c r="M915" s="22">
        <f>G915+K915</f>
        <v>88412</v>
      </c>
      <c r="N915" s="35"/>
      <c r="O915" s="35"/>
      <c r="P915" s="35"/>
      <c r="Q915" s="35"/>
      <c r="R915" s="22">
        <f>L915+N915+O915+P915+Q915</f>
        <v>88412</v>
      </c>
      <c r="S915" s="22">
        <f>M915+Q915</f>
        <v>88412</v>
      </c>
      <c r="T915" s="35"/>
      <c r="U915" s="35"/>
      <c r="V915" s="35"/>
      <c r="W915" s="35"/>
      <c r="X915" s="22">
        <f>R915+T915+U915+V915+W915</f>
        <v>88412</v>
      </c>
      <c r="Y915" s="22">
        <f>S915+W915</f>
        <v>88412</v>
      </c>
      <c r="Z915" s="22">
        <v>9669</v>
      </c>
      <c r="AA915" s="22">
        <v>9669</v>
      </c>
      <c r="AB915" s="104">
        <f t="shared" si="2283"/>
        <v>10.93629824005791</v>
      </c>
      <c r="AC915" s="104">
        <f t="shared" si="2284"/>
        <v>10.93629824005791</v>
      </c>
    </row>
    <row r="916" spans="1:29" s="5" customFormat="1" ht="20.25">
      <c r="A916" s="27" t="s">
        <v>186</v>
      </c>
      <c r="B916" s="21" t="s">
        <v>61</v>
      </c>
      <c r="C916" s="21" t="s">
        <v>50</v>
      </c>
      <c r="D916" s="52" t="s">
        <v>594</v>
      </c>
      <c r="E916" s="21" t="s">
        <v>185</v>
      </c>
      <c r="F916" s="22">
        <v>45662</v>
      </c>
      <c r="G916" s="22">
        <v>45662</v>
      </c>
      <c r="H916" s="35"/>
      <c r="I916" s="35"/>
      <c r="J916" s="35"/>
      <c r="K916" s="35"/>
      <c r="L916" s="22">
        <f>F916+H916+I916+J916+K916</f>
        <v>45662</v>
      </c>
      <c r="M916" s="22">
        <f>G916+K916</f>
        <v>45662</v>
      </c>
      <c r="N916" s="35"/>
      <c r="O916" s="35"/>
      <c r="P916" s="35"/>
      <c r="Q916" s="35"/>
      <c r="R916" s="22">
        <f>L916+N916+O916+P916+Q916</f>
        <v>45662</v>
      </c>
      <c r="S916" s="22">
        <f>M916+Q916</f>
        <v>45662</v>
      </c>
      <c r="T916" s="35"/>
      <c r="U916" s="35"/>
      <c r="V916" s="35"/>
      <c r="W916" s="35"/>
      <c r="X916" s="22">
        <f>R916+T916+U916+V916+W916</f>
        <v>45662</v>
      </c>
      <c r="Y916" s="22">
        <f>S916+W916</f>
        <v>45662</v>
      </c>
      <c r="Z916" s="22">
        <v>2369</v>
      </c>
      <c r="AA916" s="22">
        <v>2369</v>
      </c>
      <c r="AB916" s="104">
        <f t="shared" si="2283"/>
        <v>5.1881214138671101</v>
      </c>
      <c r="AC916" s="104">
        <f t="shared" si="2284"/>
        <v>5.1881214138671101</v>
      </c>
    </row>
    <row r="917" spans="1:29" s="5" customFormat="1" ht="50.25">
      <c r="A917" s="27" t="s">
        <v>647</v>
      </c>
      <c r="B917" s="21" t="s">
        <v>61</v>
      </c>
      <c r="C917" s="21" t="s">
        <v>50</v>
      </c>
      <c r="D917" s="52" t="s">
        <v>640</v>
      </c>
      <c r="E917" s="21"/>
      <c r="F917" s="22">
        <f t="shared" ref="F917:G917" si="2290">F918</f>
        <v>677</v>
      </c>
      <c r="G917" s="22">
        <f t="shared" si="2290"/>
        <v>0</v>
      </c>
      <c r="H917" s="35">
        <f>H918</f>
        <v>0</v>
      </c>
      <c r="I917" s="35">
        <f t="shared" ref="I917:AA917" si="2291">I918</f>
        <v>0</v>
      </c>
      <c r="J917" s="35">
        <f t="shared" si="2291"/>
        <v>0</v>
      </c>
      <c r="K917" s="35">
        <f t="shared" si="2291"/>
        <v>0</v>
      </c>
      <c r="L917" s="22">
        <f t="shared" si="2291"/>
        <v>677</v>
      </c>
      <c r="M917" s="35">
        <f t="shared" si="2291"/>
        <v>0</v>
      </c>
      <c r="N917" s="35">
        <f>N918</f>
        <v>0</v>
      </c>
      <c r="O917" s="35">
        <f t="shared" si="2291"/>
        <v>0</v>
      </c>
      <c r="P917" s="35">
        <f t="shared" si="2291"/>
        <v>0</v>
      </c>
      <c r="Q917" s="35">
        <f t="shared" si="2291"/>
        <v>0</v>
      </c>
      <c r="R917" s="22">
        <f t="shared" si="2291"/>
        <v>677</v>
      </c>
      <c r="S917" s="35">
        <f t="shared" si="2291"/>
        <v>0</v>
      </c>
      <c r="T917" s="35">
        <f>T918</f>
        <v>0</v>
      </c>
      <c r="U917" s="35">
        <f t="shared" si="2291"/>
        <v>0</v>
      </c>
      <c r="V917" s="35">
        <f t="shared" si="2291"/>
        <v>0</v>
      </c>
      <c r="W917" s="22">
        <f t="shared" si="2291"/>
        <v>1642</v>
      </c>
      <c r="X917" s="22">
        <f t="shared" si="2291"/>
        <v>2319</v>
      </c>
      <c r="Y917" s="22">
        <f t="shared" si="2291"/>
        <v>1642</v>
      </c>
      <c r="Z917" s="22">
        <f t="shared" si="2291"/>
        <v>1642</v>
      </c>
      <c r="AA917" s="22">
        <f t="shared" si="2291"/>
        <v>1642</v>
      </c>
      <c r="AB917" s="104">
        <f t="shared" si="2283"/>
        <v>70.806382061233279</v>
      </c>
      <c r="AC917" s="104">
        <f t="shared" si="2284"/>
        <v>100</v>
      </c>
    </row>
    <row r="918" spans="1:29" s="5" customFormat="1" ht="39" customHeight="1">
      <c r="A918" s="27" t="s">
        <v>83</v>
      </c>
      <c r="B918" s="21" t="s">
        <v>61</v>
      </c>
      <c r="C918" s="21" t="s">
        <v>50</v>
      </c>
      <c r="D918" s="52" t="s">
        <v>640</v>
      </c>
      <c r="E918" s="21">
        <v>600</v>
      </c>
      <c r="F918" s="22">
        <f t="shared" ref="F918:G918" si="2292">F919+F920</f>
        <v>677</v>
      </c>
      <c r="G918" s="22">
        <f t="shared" si="2292"/>
        <v>0</v>
      </c>
      <c r="H918" s="35">
        <f>H919+H920</f>
        <v>0</v>
      </c>
      <c r="I918" s="35">
        <f t="shared" ref="I918:M918" si="2293">I919+I920</f>
        <v>0</v>
      </c>
      <c r="J918" s="35">
        <f t="shared" si="2293"/>
        <v>0</v>
      </c>
      <c r="K918" s="35">
        <f t="shared" si="2293"/>
        <v>0</v>
      </c>
      <c r="L918" s="22">
        <f t="shared" si="2293"/>
        <v>677</v>
      </c>
      <c r="M918" s="35">
        <f t="shared" si="2293"/>
        <v>0</v>
      </c>
      <c r="N918" s="35">
        <f>N919+N920</f>
        <v>0</v>
      </c>
      <c r="O918" s="35">
        <f t="shared" ref="O918:S918" si="2294">O919+O920</f>
        <v>0</v>
      </c>
      <c r="P918" s="35">
        <f t="shared" si="2294"/>
        <v>0</v>
      </c>
      <c r="Q918" s="35">
        <f t="shared" si="2294"/>
        <v>0</v>
      </c>
      <c r="R918" s="22">
        <f t="shared" si="2294"/>
        <v>677</v>
      </c>
      <c r="S918" s="35">
        <f t="shared" si="2294"/>
        <v>0</v>
      </c>
      <c r="T918" s="35">
        <f>T919+T920</f>
        <v>0</v>
      </c>
      <c r="U918" s="35">
        <f t="shared" ref="U918:Y918" si="2295">U919+U920</f>
        <v>0</v>
      </c>
      <c r="V918" s="35">
        <f t="shared" si="2295"/>
        <v>0</v>
      </c>
      <c r="W918" s="22">
        <f t="shared" si="2295"/>
        <v>1642</v>
      </c>
      <c r="X918" s="22">
        <f t="shared" si="2295"/>
        <v>2319</v>
      </c>
      <c r="Y918" s="22">
        <f t="shared" si="2295"/>
        <v>1642</v>
      </c>
      <c r="Z918" s="22">
        <f t="shared" ref="Z918:AA918" si="2296">Z919+Z920</f>
        <v>1642</v>
      </c>
      <c r="AA918" s="22">
        <f t="shared" si="2296"/>
        <v>1642</v>
      </c>
      <c r="AB918" s="104">
        <f t="shared" si="2283"/>
        <v>70.806382061233279</v>
      </c>
      <c r="AC918" s="104">
        <f t="shared" si="2284"/>
        <v>100</v>
      </c>
    </row>
    <row r="919" spans="1:29" s="5" customFormat="1" ht="20.25">
      <c r="A919" s="27" t="s">
        <v>175</v>
      </c>
      <c r="B919" s="21" t="s">
        <v>61</v>
      </c>
      <c r="C919" s="21" t="s">
        <v>50</v>
      </c>
      <c r="D919" s="52" t="s">
        <v>640</v>
      </c>
      <c r="E919" s="21">
        <v>610</v>
      </c>
      <c r="F919" s="22">
        <v>513</v>
      </c>
      <c r="G919" s="22"/>
      <c r="H919" s="35"/>
      <c r="I919" s="35"/>
      <c r="J919" s="35"/>
      <c r="K919" s="35"/>
      <c r="L919" s="22">
        <f>F919+H919+I919+J919+K919</f>
        <v>513</v>
      </c>
      <c r="M919" s="22">
        <f>G919+K919</f>
        <v>0</v>
      </c>
      <c r="N919" s="35"/>
      <c r="O919" s="35"/>
      <c r="P919" s="35"/>
      <c r="Q919" s="35"/>
      <c r="R919" s="22">
        <f>L919+N919+O919+P919+Q919</f>
        <v>513</v>
      </c>
      <c r="S919" s="22">
        <f>M919+Q919</f>
        <v>0</v>
      </c>
      <c r="T919" s="35"/>
      <c r="U919" s="35"/>
      <c r="V919" s="35"/>
      <c r="W919" s="22"/>
      <c r="X919" s="22">
        <f>R919+T919+U919+V919+W919</f>
        <v>513</v>
      </c>
      <c r="Y919" s="22">
        <f>S919+W919</f>
        <v>0</v>
      </c>
      <c r="Z919" s="22"/>
      <c r="AA919" s="22"/>
      <c r="AB919" s="104">
        <f t="shared" si="2283"/>
        <v>0</v>
      </c>
      <c r="AC919" s="104"/>
    </row>
    <row r="920" spans="1:29" s="5" customFormat="1" ht="20.25">
      <c r="A920" s="27" t="s">
        <v>186</v>
      </c>
      <c r="B920" s="21" t="s">
        <v>61</v>
      </c>
      <c r="C920" s="21" t="s">
        <v>50</v>
      </c>
      <c r="D920" s="52" t="s">
        <v>640</v>
      </c>
      <c r="E920" s="21" t="s">
        <v>185</v>
      </c>
      <c r="F920" s="22">
        <v>164</v>
      </c>
      <c r="G920" s="22"/>
      <c r="H920" s="35"/>
      <c r="I920" s="35"/>
      <c r="J920" s="35"/>
      <c r="K920" s="35"/>
      <c r="L920" s="22">
        <f>F920+H920+I920+J920+K920</f>
        <v>164</v>
      </c>
      <c r="M920" s="22">
        <f>G920+K920</f>
        <v>0</v>
      </c>
      <c r="N920" s="35"/>
      <c r="O920" s="35"/>
      <c r="P920" s="35"/>
      <c r="Q920" s="35"/>
      <c r="R920" s="22">
        <f>L920+N920+O920+P920+Q920</f>
        <v>164</v>
      </c>
      <c r="S920" s="22">
        <f>M920+Q920</f>
        <v>0</v>
      </c>
      <c r="T920" s="35"/>
      <c r="U920" s="35"/>
      <c r="V920" s="35"/>
      <c r="W920" s="22">
        <v>1642</v>
      </c>
      <c r="X920" s="22">
        <f>R920+T920+U920+V920+W920</f>
        <v>1806</v>
      </c>
      <c r="Y920" s="22">
        <f>S920+W920</f>
        <v>1642</v>
      </c>
      <c r="Z920" s="22">
        <v>1642</v>
      </c>
      <c r="AA920" s="22">
        <v>1642</v>
      </c>
      <c r="AB920" s="104">
        <f t="shared" si="2283"/>
        <v>90.91915836101883</v>
      </c>
      <c r="AC920" s="104">
        <f t="shared" si="2284"/>
        <v>100</v>
      </c>
    </row>
    <row r="921" spans="1:29" s="5" customFormat="1" ht="66.75">
      <c r="A921" s="59" t="s">
        <v>719</v>
      </c>
      <c r="B921" s="21" t="s">
        <v>61</v>
      </c>
      <c r="C921" s="21" t="s">
        <v>50</v>
      </c>
      <c r="D921" s="21" t="s">
        <v>720</v>
      </c>
      <c r="E921" s="21"/>
      <c r="F921" s="22"/>
      <c r="G921" s="22"/>
      <c r="H921" s="35"/>
      <c r="I921" s="35"/>
      <c r="J921" s="35"/>
      <c r="K921" s="35"/>
      <c r="L921" s="22"/>
      <c r="M921" s="22"/>
      <c r="N921" s="35"/>
      <c r="O921" s="35"/>
      <c r="P921" s="35"/>
      <c r="Q921" s="35"/>
      <c r="R921" s="22"/>
      <c r="S921" s="22"/>
      <c r="T921" s="35">
        <f>T922</f>
        <v>0</v>
      </c>
      <c r="U921" s="22">
        <f t="shared" ref="U921:AA922" si="2297">U922</f>
        <v>1669</v>
      </c>
      <c r="V921" s="22">
        <f t="shared" si="2297"/>
        <v>0</v>
      </c>
      <c r="W921" s="22">
        <f t="shared" si="2297"/>
        <v>31709</v>
      </c>
      <c r="X921" s="22">
        <f t="shared" si="2297"/>
        <v>33378</v>
      </c>
      <c r="Y921" s="22">
        <f t="shared" si="2297"/>
        <v>31709</v>
      </c>
      <c r="Z921" s="22">
        <f t="shared" si="2297"/>
        <v>0</v>
      </c>
      <c r="AA921" s="22">
        <f t="shared" si="2297"/>
        <v>0</v>
      </c>
      <c r="AB921" s="104">
        <f t="shared" si="2283"/>
        <v>0</v>
      </c>
      <c r="AC921" s="104">
        <f t="shared" si="2284"/>
        <v>0</v>
      </c>
    </row>
    <row r="922" spans="1:29" s="5" customFormat="1" ht="50.25">
      <c r="A922" s="92" t="s">
        <v>83</v>
      </c>
      <c r="B922" s="21" t="s">
        <v>61</v>
      </c>
      <c r="C922" s="21" t="s">
        <v>50</v>
      </c>
      <c r="D922" s="21" t="s">
        <v>720</v>
      </c>
      <c r="E922" s="21" t="s">
        <v>84</v>
      </c>
      <c r="F922" s="22"/>
      <c r="G922" s="22"/>
      <c r="H922" s="35"/>
      <c r="I922" s="35"/>
      <c r="J922" s="35"/>
      <c r="K922" s="35"/>
      <c r="L922" s="22"/>
      <c r="M922" s="22"/>
      <c r="N922" s="35"/>
      <c r="O922" s="35"/>
      <c r="P922" s="35"/>
      <c r="Q922" s="35"/>
      <c r="R922" s="22"/>
      <c r="S922" s="22"/>
      <c r="T922" s="35">
        <f>T923</f>
        <v>0</v>
      </c>
      <c r="U922" s="22">
        <f t="shared" si="2297"/>
        <v>1669</v>
      </c>
      <c r="V922" s="22">
        <f t="shared" si="2297"/>
        <v>0</v>
      </c>
      <c r="W922" s="22">
        <f t="shared" si="2297"/>
        <v>31709</v>
      </c>
      <c r="X922" s="22">
        <f t="shared" si="2297"/>
        <v>33378</v>
      </c>
      <c r="Y922" s="22">
        <f t="shared" si="2297"/>
        <v>31709</v>
      </c>
      <c r="Z922" s="22">
        <f t="shared" si="2297"/>
        <v>0</v>
      </c>
      <c r="AA922" s="22">
        <f t="shared" si="2297"/>
        <v>0</v>
      </c>
      <c r="AB922" s="104">
        <f t="shared" si="2283"/>
        <v>0</v>
      </c>
      <c r="AC922" s="104">
        <f t="shared" si="2284"/>
        <v>0</v>
      </c>
    </row>
    <row r="923" spans="1:29" s="5" customFormat="1" ht="20.25">
      <c r="A923" s="59" t="s">
        <v>175</v>
      </c>
      <c r="B923" s="21" t="s">
        <v>61</v>
      </c>
      <c r="C923" s="21" t="s">
        <v>50</v>
      </c>
      <c r="D923" s="21" t="s">
        <v>720</v>
      </c>
      <c r="E923" s="21" t="s">
        <v>174</v>
      </c>
      <c r="F923" s="22"/>
      <c r="G923" s="22"/>
      <c r="H923" s="35"/>
      <c r="I923" s="35"/>
      <c r="J923" s="35"/>
      <c r="K923" s="35"/>
      <c r="L923" s="22"/>
      <c r="M923" s="22"/>
      <c r="N923" s="35"/>
      <c r="O923" s="35"/>
      <c r="P923" s="35"/>
      <c r="Q923" s="35"/>
      <c r="R923" s="22"/>
      <c r="S923" s="22"/>
      <c r="T923" s="35"/>
      <c r="U923" s="22">
        <v>1669</v>
      </c>
      <c r="V923" s="22"/>
      <c r="W923" s="22">
        <v>31709</v>
      </c>
      <c r="X923" s="22">
        <f>R923+T923+U923+V923+W923</f>
        <v>33378</v>
      </c>
      <c r="Y923" s="22">
        <f>S923+W923</f>
        <v>31709</v>
      </c>
      <c r="Z923" s="22"/>
      <c r="AA923" s="22"/>
      <c r="AB923" s="104">
        <f t="shared" si="2283"/>
        <v>0</v>
      </c>
      <c r="AC923" s="104">
        <f t="shared" si="2284"/>
        <v>0</v>
      </c>
    </row>
    <row r="924" spans="1:29" s="5" customFormat="1" ht="99.75">
      <c r="A924" s="27" t="s">
        <v>202</v>
      </c>
      <c r="B924" s="21" t="s">
        <v>61</v>
      </c>
      <c r="C924" s="21" t="s">
        <v>50</v>
      </c>
      <c r="D924" s="26" t="s">
        <v>286</v>
      </c>
      <c r="E924" s="21"/>
      <c r="F924" s="22">
        <f>F925</f>
        <v>1448</v>
      </c>
      <c r="G924" s="22">
        <f t="shared" ref="F924:G926" si="2298">G925</f>
        <v>0</v>
      </c>
      <c r="H924" s="35">
        <f>H925</f>
        <v>0</v>
      </c>
      <c r="I924" s="35">
        <f t="shared" ref="I924:Y926" si="2299">I925</f>
        <v>0</v>
      </c>
      <c r="J924" s="35">
        <f t="shared" si="2299"/>
        <v>0</v>
      </c>
      <c r="K924" s="35">
        <f t="shared" si="2299"/>
        <v>0</v>
      </c>
      <c r="L924" s="22">
        <f t="shared" si="2299"/>
        <v>1448</v>
      </c>
      <c r="M924" s="35">
        <f t="shared" si="2299"/>
        <v>0</v>
      </c>
      <c r="N924" s="35">
        <f>N925</f>
        <v>0</v>
      </c>
      <c r="O924" s="35">
        <f t="shared" si="2299"/>
        <v>0</v>
      </c>
      <c r="P924" s="35">
        <f t="shared" si="2299"/>
        <v>0</v>
      </c>
      <c r="Q924" s="35">
        <f t="shared" si="2299"/>
        <v>0</v>
      </c>
      <c r="R924" s="22">
        <f t="shared" si="2299"/>
        <v>1448</v>
      </c>
      <c r="S924" s="35">
        <f t="shared" si="2299"/>
        <v>0</v>
      </c>
      <c r="T924" s="35">
        <f>T925</f>
        <v>0</v>
      </c>
      <c r="U924" s="35">
        <f t="shared" si="2299"/>
        <v>0</v>
      </c>
      <c r="V924" s="35">
        <f t="shared" si="2299"/>
        <v>0</v>
      </c>
      <c r="W924" s="35">
        <f t="shared" si="2299"/>
        <v>0</v>
      </c>
      <c r="X924" s="22">
        <f t="shared" si="2299"/>
        <v>1448</v>
      </c>
      <c r="Y924" s="22">
        <f t="shared" si="2299"/>
        <v>0</v>
      </c>
      <c r="Z924" s="22">
        <f t="shared" ref="Z924:AA924" si="2300">Z925</f>
        <v>0</v>
      </c>
      <c r="AA924" s="22">
        <f t="shared" si="2300"/>
        <v>0</v>
      </c>
      <c r="AB924" s="104">
        <f t="shared" si="2283"/>
        <v>0</v>
      </c>
      <c r="AC924" s="104"/>
    </row>
    <row r="925" spans="1:29" s="5" customFormat="1" ht="20.25">
      <c r="A925" s="27" t="s">
        <v>78</v>
      </c>
      <c r="B925" s="21" t="s">
        <v>61</v>
      </c>
      <c r="C925" s="21" t="s">
        <v>50</v>
      </c>
      <c r="D925" s="26" t="s">
        <v>287</v>
      </c>
      <c r="E925" s="21"/>
      <c r="F925" s="22">
        <f t="shared" si="2298"/>
        <v>1448</v>
      </c>
      <c r="G925" s="22">
        <f t="shared" si="2298"/>
        <v>0</v>
      </c>
      <c r="H925" s="35">
        <f>H926</f>
        <v>0</v>
      </c>
      <c r="I925" s="35">
        <f t="shared" si="2299"/>
        <v>0</v>
      </c>
      <c r="J925" s="35">
        <f t="shared" si="2299"/>
        <v>0</v>
      </c>
      <c r="K925" s="35">
        <f t="shared" si="2299"/>
        <v>0</v>
      </c>
      <c r="L925" s="22">
        <f t="shared" si="2299"/>
        <v>1448</v>
      </c>
      <c r="M925" s="35">
        <f t="shared" si="2299"/>
        <v>0</v>
      </c>
      <c r="N925" s="35">
        <f>N926</f>
        <v>0</v>
      </c>
      <c r="O925" s="35">
        <f t="shared" si="2299"/>
        <v>0</v>
      </c>
      <c r="P925" s="35">
        <f t="shared" si="2299"/>
        <v>0</v>
      </c>
      <c r="Q925" s="35">
        <f t="shared" si="2299"/>
        <v>0</v>
      </c>
      <c r="R925" s="22">
        <f t="shared" si="2299"/>
        <v>1448</v>
      </c>
      <c r="S925" s="35">
        <f t="shared" si="2299"/>
        <v>0</v>
      </c>
      <c r="T925" s="35">
        <f>T926</f>
        <v>0</v>
      </c>
      <c r="U925" s="35">
        <f t="shared" ref="U925:AA926" si="2301">U926</f>
        <v>0</v>
      </c>
      <c r="V925" s="35">
        <f t="shared" si="2301"/>
        <v>0</v>
      </c>
      <c r="W925" s="35">
        <f t="shared" si="2301"/>
        <v>0</v>
      </c>
      <c r="X925" s="22">
        <f t="shared" si="2301"/>
        <v>1448</v>
      </c>
      <c r="Y925" s="22">
        <f t="shared" si="2301"/>
        <v>0</v>
      </c>
      <c r="Z925" s="22">
        <f t="shared" si="2301"/>
        <v>0</v>
      </c>
      <c r="AA925" s="22">
        <f t="shared" si="2301"/>
        <v>0</v>
      </c>
      <c r="AB925" s="104">
        <f t="shared" si="2283"/>
        <v>0</v>
      </c>
      <c r="AC925" s="104"/>
    </row>
    <row r="926" spans="1:29" s="5" customFormat="1" ht="33.75">
      <c r="A926" s="27" t="s">
        <v>93</v>
      </c>
      <c r="B926" s="21" t="s">
        <v>61</v>
      </c>
      <c r="C926" s="21" t="s">
        <v>50</v>
      </c>
      <c r="D926" s="26" t="s">
        <v>517</v>
      </c>
      <c r="E926" s="21"/>
      <c r="F926" s="22">
        <f t="shared" si="2298"/>
        <v>1448</v>
      </c>
      <c r="G926" s="22">
        <f t="shared" si="2298"/>
        <v>0</v>
      </c>
      <c r="H926" s="35">
        <f>H927</f>
        <v>0</v>
      </c>
      <c r="I926" s="35">
        <f t="shared" si="2299"/>
        <v>0</v>
      </c>
      <c r="J926" s="35">
        <f t="shared" si="2299"/>
        <v>0</v>
      </c>
      <c r="K926" s="35">
        <f t="shared" si="2299"/>
        <v>0</v>
      </c>
      <c r="L926" s="22">
        <f t="shared" si="2299"/>
        <v>1448</v>
      </c>
      <c r="M926" s="35">
        <f t="shared" si="2299"/>
        <v>0</v>
      </c>
      <c r="N926" s="35">
        <f>N927</f>
        <v>0</v>
      </c>
      <c r="O926" s="35">
        <f t="shared" si="2299"/>
        <v>0</v>
      </c>
      <c r="P926" s="35">
        <f t="shared" si="2299"/>
        <v>0</v>
      </c>
      <c r="Q926" s="35">
        <f t="shared" si="2299"/>
        <v>0</v>
      </c>
      <c r="R926" s="22">
        <f t="shared" si="2299"/>
        <v>1448</v>
      </c>
      <c r="S926" s="35">
        <f t="shared" si="2299"/>
        <v>0</v>
      </c>
      <c r="T926" s="35">
        <f>T927</f>
        <v>0</v>
      </c>
      <c r="U926" s="35">
        <f t="shared" si="2301"/>
        <v>0</v>
      </c>
      <c r="V926" s="35">
        <f t="shared" si="2301"/>
        <v>0</v>
      </c>
      <c r="W926" s="35">
        <f t="shared" si="2301"/>
        <v>0</v>
      </c>
      <c r="X926" s="22">
        <f t="shared" si="2301"/>
        <v>1448</v>
      </c>
      <c r="Y926" s="22">
        <f t="shared" si="2301"/>
        <v>0</v>
      </c>
      <c r="Z926" s="22">
        <f t="shared" si="2301"/>
        <v>0</v>
      </c>
      <c r="AA926" s="22">
        <f t="shared" si="2301"/>
        <v>0</v>
      </c>
      <c r="AB926" s="104">
        <f t="shared" si="2283"/>
        <v>0</v>
      </c>
      <c r="AC926" s="104"/>
    </row>
    <row r="927" spans="1:29" s="5" customFormat="1" ht="42.75" customHeight="1">
      <c r="A927" s="27" t="s">
        <v>83</v>
      </c>
      <c r="B927" s="21" t="s">
        <v>61</v>
      </c>
      <c r="C927" s="21" t="s">
        <v>50</v>
      </c>
      <c r="D927" s="26" t="s">
        <v>517</v>
      </c>
      <c r="E927" s="21" t="s">
        <v>84</v>
      </c>
      <c r="F927" s="22">
        <f>F928+F929</f>
        <v>1448</v>
      </c>
      <c r="G927" s="22">
        <f>G928+G929</f>
        <v>0</v>
      </c>
      <c r="H927" s="35">
        <f>H928+H929</f>
        <v>0</v>
      </c>
      <c r="I927" s="35">
        <f t="shared" ref="I927:M927" si="2302">I928+I929</f>
        <v>0</v>
      </c>
      <c r="J927" s="35">
        <f t="shared" si="2302"/>
        <v>0</v>
      </c>
      <c r="K927" s="35">
        <f t="shared" si="2302"/>
        <v>0</v>
      </c>
      <c r="L927" s="22">
        <f t="shared" si="2302"/>
        <v>1448</v>
      </c>
      <c r="M927" s="35">
        <f t="shared" si="2302"/>
        <v>0</v>
      </c>
      <c r="N927" s="35">
        <f>N928+N929</f>
        <v>0</v>
      </c>
      <c r="O927" s="35">
        <f t="shared" ref="O927:S927" si="2303">O928+O929</f>
        <v>0</v>
      </c>
      <c r="P927" s="35">
        <f t="shared" si="2303"/>
        <v>0</v>
      </c>
      <c r="Q927" s="35">
        <f t="shared" si="2303"/>
        <v>0</v>
      </c>
      <c r="R927" s="22">
        <f t="shared" si="2303"/>
        <v>1448</v>
      </c>
      <c r="S927" s="35">
        <f t="shared" si="2303"/>
        <v>0</v>
      </c>
      <c r="T927" s="35">
        <f>T928+T929</f>
        <v>0</v>
      </c>
      <c r="U927" s="35">
        <f t="shared" ref="U927:X927" si="2304">U928+U929</f>
        <v>0</v>
      </c>
      <c r="V927" s="35">
        <f t="shared" si="2304"/>
        <v>0</v>
      </c>
      <c r="W927" s="35">
        <f t="shared" si="2304"/>
        <v>0</v>
      </c>
      <c r="X927" s="22">
        <f t="shared" si="2304"/>
        <v>1448</v>
      </c>
      <c r="Y927" s="22">
        <f t="shared" ref="Y927:AA927" si="2305">Y928+Y929</f>
        <v>0</v>
      </c>
      <c r="Z927" s="22">
        <f t="shared" si="2305"/>
        <v>0</v>
      </c>
      <c r="AA927" s="22">
        <f t="shared" si="2305"/>
        <v>0</v>
      </c>
      <c r="AB927" s="104">
        <f t="shared" si="2283"/>
        <v>0</v>
      </c>
      <c r="AC927" s="104"/>
    </row>
    <row r="928" spans="1:29" s="5" customFormat="1" ht="20.25">
      <c r="A928" s="27" t="s">
        <v>175</v>
      </c>
      <c r="B928" s="21" t="s">
        <v>61</v>
      </c>
      <c r="C928" s="21" t="s">
        <v>50</v>
      </c>
      <c r="D928" s="26" t="s">
        <v>517</v>
      </c>
      <c r="E928" s="21" t="s">
        <v>174</v>
      </c>
      <c r="F928" s="22">
        <v>823</v>
      </c>
      <c r="G928" s="22"/>
      <c r="H928" s="35"/>
      <c r="I928" s="35"/>
      <c r="J928" s="35"/>
      <c r="K928" s="35"/>
      <c r="L928" s="22">
        <f>F928+H928+I928+J928+K928</f>
        <v>823</v>
      </c>
      <c r="M928" s="22">
        <f>G928+K928</f>
        <v>0</v>
      </c>
      <c r="N928" s="35"/>
      <c r="O928" s="35"/>
      <c r="P928" s="35"/>
      <c r="Q928" s="35"/>
      <c r="R928" s="22">
        <f>L928+N928+O928+P928+Q928</f>
        <v>823</v>
      </c>
      <c r="S928" s="22">
        <f>M928+Q928</f>
        <v>0</v>
      </c>
      <c r="T928" s="35"/>
      <c r="U928" s="35"/>
      <c r="V928" s="35"/>
      <c r="W928" s="35"/>
      <c r="X928" s="22">
        <f>R928+T928+U928+V928+W928</f>
        <v>823</v>
      </c>
      <c r="Y928" s="22">
        <f>S928+W928</f>
        <v>0</v>
      </c>
      <c r="Z928" s="22"/>
      <c r="AA928" s="22"/>
      <c r="AB928" s="104">
        <f t="shared" si="2283"/>
        <v>0</v>
      </c>
      <c r="AC928" s="104"/>
    </row>
    <row r="929" spans="1:29" s="5" customFormat="1" ht="22.5" customHeight="1">
      <c r="A929" s="27" t="s">
        <v>186</v>
      </c>
      <c r="B929" s="21" t="s">
        <v>61</v>
      </c>
      <c r="C929" s="21" t="s">
        <v>50</v>
      </c>
      <c r="D929" s="26" t="s">
        <v>517</v>
      </c>
      <c r="E929" s="21" t="s">
        <v>185</v>
      </c>
      <c r="F929" s="22">
        <v>625</v>
      </c>
      <c r="G929" s="22"/>
      <c r="H929" s="35"/>
      <c r="I929" s="35"/>
      <c r="J929" s="35"/>
      <c r="K929" s="35"/>
      <c r="L929" s="22">
        <f>F929+H929+I929+J929+K929</f>
        <v>625</v>
      </c>
      <c r="M929" s="22">
        <f>G929+K929</f>
        <v>0</v>
      </c>
      <c r="N929" s="35"/>
      <c r="O929" s="35"/>
      <c r="P929" s="35"/>
      <c r="Q929" s="35"/>
      <c r="R929" s="22">
        <f>L929+N929+O929+P929+Q929</f>
        <v>625</v>
      </c>
      <c r="S929" s="22">
        <f>M929+Q929</f>
        <v>0</v>
      </c>
      <c r="T929" s="35"/>
      <c r="U929" s="35"/>
      <c r="V929" s="35"/>
      <c r="W929" s="35"/>
      <c r="X929" s="22">
        <f>R929+T929+U929+V929+W929</f>
        <v>625</v>
      </c>
      <c r="Y929" s="22">
        <f>S929+W929</f>
        <v>0</v>
      </c>
      <c r="Z929" s="22"/>
      <c r="AA929" s="22"/>
      <c r="AB929" s="104">
        <f t="shared" si="2283"/>
        <v>0</v>
      </c>
      <c r="AC929" s="104"/>
    </row>
    <row r="930" spans="1:29" s="5" customFormat="1" ht="49.5" customHeight="1">
      <c r="A930" s="27" t="s">
        <v>471</v>
      </c>
      <c r="B930" s="21" t="s">
        <v>61</v>
      </c>
      <c r="C930" s="21" t="s">
        <v>50</v>
      </c>
      <c r="D930" s="26" t="s">
        <v>375</v>
      </c>
      <c r="E930" s="21"/>
      <c r="F930" s="22"/>
      <c r="G930" s="22"/>
      <c r="H930" s="35"/>
      <c r="I930" s="35"/>
      <c r="J930" s="35"/>
      <c r="K930" s="35"/>
      <c r="L930" s="22"/>
      <c r="M930" s="22"/>
      <c r="N930" s="22">
        <f>N931</f>
        <v>85</v>
      </c>
      <c r="O930" s="22">
        <f t="shared" ref="O930:AA933" si="2306">O931</f>
        <v>0</v>
      </c>
      <c r="P930" s="22">
        <f t="shared" si="2306"/>
        <v>0</v>
      </c>
      <c r="Q930" s="22">
        <f t="shared" si="2306"/>
        <v>0</v>
      </c>
      <c r="R930" s="22">
        <f t="shared" si="2306"/>
        <v>85</v>
      </c>
      <c r="S930" s="22">
        <f t="shared" si="2306"/>
        <v>0</v>
      </c>
      <c r="T930" s="22">
        <f>T931</f>
        <v>0</v>
      </c>
      <c r="U930" s="22">
        <f t="shared" si="2306"/>
        <v>0</v>
      </c>
      <c r="V930" s="22">
        <f t="shared" si="2306"/>
        <v>0</v>
      </c>
      <c r="W930" s="22">
        <f t="shared" si="2306"/>
        <v>0</v>
      </c>
      <c r="X930" s="22">
        <f t="shared" si="2306"/>
        <v>85</v>
      </c>
      <c r="Y930" s="22">
        <f t="shared" si="2306"/>
        <v>0</v>
      </c>
      <c r="Z930" s="22">
        <f t="shared" si="2306"/>
        <v>0</v>
      </c>
      <c r="AA930" s="22">
        <f t="shared" si="2306"/>
        <v>0</v>
      </c>
      <c r="AB930" s="104">
        <f t="shared" si="2283"/>
        <v>0</v>
      </c>
      <c r="AC930" s="104"/>
    </row>
    <row r="931" spans="1:29" s="5" customFormat="1" ht="22.5" customHeight="1">
      <c r="A931" s="27" t="s">
        <v>78</v>
      </c>
      <c r="B931" s="21" t="s">
        <v>61</v>
      </c>
      <c r="C931" s="21" t="s">
        <v>50</v>
      </c>
      <c r="D931" s="26" t="s">
        <v>376</v>
      </c>
      <c r="E931" s="21"/>
      <c r="F931" s="22"/>
      <c r="G931" s="22"/>
      <c r="H931" s="35"/>
      <c r="I931" s="35"/>
      <c r="J931" s="35"/>
      <c r="K931" s="35"/>
      <c r="L931" s="22"/>
      <c r="M931" s="22"/>
      <c r="N931" s="22">
        <f>N932</f>
        <v>85</v>
      </c>
      <c r="O931" s="22">
        <f t="shared" si="2306"/>
        <v>0</v>
      </c>
      <c r="P931" s="22">
        <f t="shared" si="2306"/>
        <v>0</v>
      </c>
      <c r="Q931" s="22">
        <f t="shared" si="2306"/>
        <v>0</v>
      </c>
      <c r="R931" s="22">
        <f t="shared" si="2306"/>
        <v>85</v>
      </c>
      <c r="S931" s="22">
        <f t="shared" si="2306"/>
        <v>0</v>
      </c>
      <c r="T931" s="22">
        <f>T932</f>
        <v>0</v>
      </c>
      <c r="U931" s="22">
        <f t="shared" si="2306"/>
        <v>0</v>
      </c>
      <c r="V931" s="22">
        <f t="shared" si="2306"/>
        <v>0</v>
      </c>
      <c r="W931" s="22">
        <f t="shared" si="2306"/>
        <v>0</v>
      </c>
      <c r="X931" s="22">
        <f t="shared" si="2306"/>
        <v>85</v>
      </c>
      <c r="Y931" s="22">
        <f t="shared" si="2306"/>
        <v>0</v>
      </c>
      <c r="Z931" s="22">
        <f t="shared" si="2306"/>
        <v>0</v>
      </c>
      <c r="AA931" s="22">
        <f t="shared" si="2306"/>
        <v>0</v>
      </c>
      <c r="AB931" s="104">
        <f t="shared" si="2283"/>
        <v>0</v>
      </c>
      <c r="AC931" s="104"/>
    </row>
    <row r="932" spans="1:29" s="5" customFormat="1" ht="33.75">
      <c r="A932" s="27" t="s">
        <v>690</v>
      </c>
      <c r="B932" s="21" t="s">
        <v>61</v>
      </c>
      <c r="C932" s="21" t="s">
        <v>50</v>
      </c>
      <c r="D932" s="26" t="s">
        <v>691</v>
      </c>
      <c r="E932" s="21"/>
      <c r="F932" s="22"/>
      <c r="G932" s="22"/>
      <c r="H932" s="35"/>
      <c r="I932" s="35"/>
      <c r="J932" s="35"/>
      <c r="K932" s="35"/>
      <c r="L932" s="22"/>
      <c r="M932" s="22"/>
      <c r="N932" s="22">
        <f>N933</f>
        <v>85</v>
      </c>
      <c r="O932" s="22">
        <f t="shared" si="2306"/>
        <v>0</v>
      </c>
      <c r="P932" s="22">
        <f t="shared" si="2306"/>
        <v>0</v>
      </c>
      <c r="Q932" s="22">
        <f t="shared" si="2306"/>
        <v>0</v>
      </c>
      <c r="R932" s="22">
        <f t="shared" si="2306"/>
        <v>85</v>
      </c>
      <c r="S932" s="22">
        <f t="shared" si="2306"/>
        <v>0</v>
      </c>
      <c r="T932" s="22">
        <f>T933</f>
        <v>0</v>
      </c>
      <c r="U932" s="22">
        <f t="shared" si="2306"/>
        <v>0</v>
      </c>
      <c r="V932" s="22">
        <f t="shared" si="2306"/>
        <v>0</v>
      </c>
      <c r="W932" s="22">
        <f t="shared" si="2306"/>
        <v>0</v>
      </c>
      <c r="X932" s="22">
        <f t="shared" si="2306"/>
        <v>85</v>
      </c>
      <c r="Y932" s="22">
        <f t="shared" si="2306"/>
        <v>0</v>
      </c>
      <c r="Z932" s="22">
        <f t="shared" si="2306"/>
        <v>0</v>
      </c>
      <c r="AA932" s="22">
        <f t="shared" si="2306"/>
        <v>0</v>
      </c>
      <c r="AB932" s="104">
        <f t="shared" si="2283"/>
        <v>0</v>
      </c>
      <c r="AC932" s="104"/>
    </row>
    <row r="933" spans="1:29" s="5" customFormat="1" ht="34.5" customHeight="1">
      <c r="A933" s="27" t="s">
        <v>83</v>
      </c>
      <c r="B933" s="21" t="s">
        <v>61</v>
      </c>
      <c r="C933" s="21" t="s">
        <v>50</v>
      </c>
      <c r="D933" s="26" t="s">
        <v>691</v>
      </c>
      <c r="E933" s="21" t="s">
        <v>84</v>
      </c>
      <c r="F933" s="22"/>
      <c r="G933" s="22"/>
      <c r="H933" s="35"/>
      <c r="I933" s="35"/>
      <c r="J933" s="35"/>
      <c r="K933" s="35"/>
      <c r="L933" s="22"/>
      <c r="M933" s="22"/>
      <c r="N933" s="22">
        <f>N934</f>
        <v>85</v>
      </c>
      <c r="O933" s="22">
        <f t="shared" si="2306"/>
        <v>0</v>
      </c>
      <c r="P933" s="22">
        <f t="shared" si="2306"/>
        <v>0</v>
      </c>
      <c r="Q933" s="22">
        <f t="shared" si="2306"/>
        <v>0</v>
      </c>
      <c r="R933" s="22">
        <f t="shared" si="2306"/>
        <v>85</v>
      </c>
      <c r="S933" s="22">
        <f t="shared" si="2306"/>
        <v>0</v>
      </c>
      <c r="T933" s="22">
        <f>T934</f>
        <v>0</v>
      </c>
      <c r="U933" s="22">
        <f t="shared" si="2306"/>
        <v>0</v>
      </c>
      <c r="V933" s="22">
        <f t="shared" si="2306"/>
        <v>0</v>
      </c>
      <c r="W933" s="22">
        <f t="shared" si="2306"/>
        <v>0</v>
      </c>
      <c r="X933" s="22">
        <f t="shared" si="2306"/>
        <v>85</v>
      </c>
      <c r="Y933" s="22">
        <f t="shared" si="2306"/>
        <v>0</v>
      </c>
      <c r="Z933" s="22">
        <f t="shared" si="2306"/>
        <v>0</v>
      </c>
      <c r="AA933" s="22">
        <f t="shared" si="2306"/>
        <v>0</v>
      </c>
      <c r="AB933" s="104">
        <f t="shared" si="2283"/>
        <v>0</v>
      </c>
      <c r="AC933" s="104"/>
    </row>
    <row r="934" spans="1:29" s="5" customFormat="1" ht="22.5" customHeight="1">
      <c r="A934" s="27" t="s">
        <v>175</v>
      </c>
      <c r="B934" s="21" t="s">
        <v>61</v>
      </c>
      <c r="C934" s="21" t="s">
        <v>50</v>
      </c>
      <c r="D934" s="26" t="s">
        <v>691</v>
      </c>
      <c r="E934" s="21" t="s">
        <v>174</v>
      </c>
      <c r="F934" s="22"/>
      <c r="G934" s="22"/>
      <c r="H934" s="35"/>
      <c r="I934" s="35"/>
      <c r="J934" s="35"/>
      <c r="K934" s="35"/>
      <c r="L934" s="22"/>
      <c r="M934" s="22"/>
      <c r="N934" s="22">
        <v>85</v>
      </c>
      <c r="O934" s="22"/>
      <c r="P934" s="22"/>
      <c r="Q934" s="22"/>
      <c r="R934" s="22">
        <f>L934+N934+O934+P934+Q934</f>
        <v>85</v>
      </c>
      <c r="S934" s="22">
        <f>M934+Q934</f>
        <v>0</v>
      </c>
      <c r="T934" s="22"/>
      <c r="U934" s="22"/>
      <c r="V934" s="22"/>
      <c r="W934" s="22"/>
      <c r="X934" s="22">
        <f>R934+T934+U934+V934+W934</f>
        <v>85</v>
      </c>
      <c r="Y934" s="22">
        <f>S934+W934</f>
        <v>0</v>
      </c>
      <c r="Z934" s="22"/>
      <c r="AA934" s="22"/>
      <c r="AB934" s="104">
        <f t="shared" si="2283"/>
        <v>0</v>
      </c>
      <c r="AC934" s="104"/>
    </row>
    <row r="935" spans="1:29" s="5" customFormat="1" ht="20.25">
      <c r="A935" s="27"/>
      <c r="B935" s="21"/>
      <c r="C935" s="21"/>
      <c r="D935" s="26"/>
      <c r="E935" s="21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22"/>
      <c r="AA935" s="22"/>
      <c r="AB935" s="104"/>
      <c r="AC935" s="104"/>
    </row>
    <row r="936" spans="1:29" s="9" customFormat="1" ht="37.5">
      <c r="A936" s="50" t="s">
        <v>5</v>
      </c>
      <c r="B936" s="19" t="s">
        <v>61</v>
      </c>
      <c r="C936" s="19" t="s">
        <v>55</v>
      </c>
      <c r="D936" s="54"/>
      <c r="E936" s="19"/>
      <c r="F936" s="20">
        <f t="shared" ref="F936:G940" si="2307">F937</f>
        <v>164</v>
      </c>
      <c r="G936" s="20">
        <f t="shared" si="2307"/>
        <v>0</v>
      </c>
      <c r="H936" s="37">
        <f>H937</f>
        <v>0</v>
      </c>
      <c r="I936" s="37">
        <f t="shared" ref="I936:Y940" si="2308">I937</f>
        <v>0</v>
      </c>
      <c r="J936" s="37">
        <f t="shared" si="2308"/>
        <v>0</v>
      </c>
      <c r="K936" s="37">
        <f t="shared" si="2308"/>
        <v>0</v>
      </c>
      <c r="L936" s="20">
        <f t="shared" si="2308"/>
        <v>164</v>
      </c>
      <c r="M936" s="37">
        <f t="shared" si="2308"/>
        <v>0</v>
      </c>
      <c r="N936" s="37">
        <f>N937</f>
        <v>0</v>
      </c>
      <c r="O936" s="37">
        <f t="shared" si="2308"/>
        <v>0</v>
      </c>
      <c r="P936" s="37">
        <f t="shared" si="2308"/>
        <v>0</v>
      </c>
      <c r="Q936" s="37">
        <f t="shared" si="2308"/>
        <v>0</v>
      </c>
      <c r="R936" s="20">
        <f t="shared" si="2308"/>
        <v>164</v>
      </c>
      <c r="S936" s="37">
        <f t="shared" si="2308"/>
        <v>0</v>
      </c>
      <c r="T936" s="37">
        <f>T937</f>
        <v>0</v>
      </c>
      <c r="U936" s="37">
        <f t="shared" si="2308"/>
        <v>0</v>
      </c>
      <c r="V936" s="37">
        <f t="shared" si="2308"/>
        <v>0</v>
      </c>
      <c r="W936" s="37">
        <f t="shared" si="2308"/>
        <v>0</v>
      </c>
      <c r="X936" s="20">
        <f t="shared" si="2308"/>
        <v>164</v>
      </c>
      <c r="Y936" s="20">
        <f t="shared" si="2308"/>
        <v>0</v>
      </c>
      <c r="Z936" s="20">
        <f t="shared" ref="Z936:AA936" si="2309">Z937</f>
        <v>27</v>
      </c>
      <c r="AA936" s="20">
        <f t="shared" si="2309"/>
        <v>0</v>
      </c>
      <c r="AB936" s="105">
        <f t="shared" si="2283"/>
        <v>16.463414634146343</v>
      </c>
      <c r="AC936" s="105"/>
    </row>
    <row r="937" spans="1:29" s="9" customFormat="1" ht="34.5">
      <c r="A937" s="55" t="s">
        <v>739</v>
      </c>
      <c r="B937" s="21" t="s">
        <v>61</v>
      </c>
      <c r="C937" s="21" t="s">
        <v>55</v>
      </c>
      <c r="D937" s="26" t="s">
        <v>284</v>
      </c>
      <c r="E937" s="21"/>
      <c r="F937" s="22">
        <f t="shared" si="2307"/>
        <v>164</v>
      </c>
      <c r="G937" s="22">
        <f t="shared" si="2307"/>
        <v>0</v>
      </c>
      <c r="H937" s="37">
        <f>H938</f>
        <v>0</v>
      </c>
      <c r="I937" s="37">
        <f t="shared" ref="I937:K940" si="2310">I938</f>
        <v>0</v>
      </c>
      <c r="J937" s="37">
        <f t="shared" si="2310"/>
        <v>0</v>
      </c>
      <c r="K937" s="37">
        <f t="shared" si="2310"/>
        <v>0</v>
      </c>
      <c r="L937" s="22">
        <f t="shared" ref="L937:M940" si="2311">L938</f>
        <v>164</v>
      </c>
      <c r="M937" s="37">
        <f t="shared" si="2311"/>
        <v>0</v>
      </c>
      <c r="N937" s="37">
        <f>N938</f>
        <v>0</v>
      </c>
      <c r="O937" s="37">
        <f t="shared" si="2308"/>
        <v>0</v>
      </c>
      <c r="P937" s="37">
        <f t="shared" si="2308"/>
        <v>0</v>
      </c>
      <c r="Q937" s="37">
        <f t="shared" si="2308"/>
        <v>0</v>
      </c>
      <c r="R937" s="22">
        <f t="shared" si="2308"/>
        <v>164</v>
      </c>
      <c r="S937" s="37">
        <f t="shared" si="2308"/>
        <v>0</v>
      </c>
      <c r="T937" s="37">
        <f>T938</f>
        <v>0</v>
      </c>
      <c r="U937" s="37">
        <f t="shared" ref="U937:AA940" si="2312">U938</f>
        <v>0</v>
      </c>
      <c r="V937" s="37">
        <f t="shared" si="2312"/>
        <v>0</v>
      </c>
      <c r="W937" s="37">
        <f t="shared" si="2312"/>
        <v>0</v>
      </c>
      <c r="X937" s="22">
        <f t="shared" si="2312"/>
        <v>164</v>
      </c>
      <c r="Y937" s="22">
        <f t="shared" si="2312"/>
        <v>0</v>
      </c>
      <c r="Z937" s="22">
        <f t="shared" si="2312"/>
        <v>27</v>
      </c>
      <c r="AA937" s="22">
        <f t="shared" si="2312"/>
        <v>0</v>
      </c>
      <c r="AB937" s="104">
        <f t="shared" si="2283"/>
        <v>16.463414634146343</v>
      </c>
      <c r="AC937" s="104"/>
    </row>
    <row r="938" spans="1:29" s="9" customFormat="1" ht="18" customHeight="1">
      <c r="A938" s="55" t="s">
        <v>78</v>
      </c>
      <c r="B938" s="21" t="s">
        <v>61</v>
      </c>
      <c r="C938" s="21" t="s">
        <v>55</v>
      </c>
      <c r="D938" s="26" t="s">
        <v>272</v>
      </c>
      <c r="E938" s="21"/>
      <c r="F938" s="22">
        <f t="shared" si="2307"/>
        <v>164</v>
      </c>
      <c r="G938" s="22">
        <f t="shared" si="2307"/>
        <v>0</v>
      </c>
      <c r="H938" s="37">
        <f>H939</f>
        <v>0</v>
      </c>
      <c r="I938" s="37">
        <f t="shared" si="2310"/>
        <v>0</v>
      </c>
      <c r="J938" s="37">
        <f t="shared" si="2310"/>
        <v>0</v>
      </c>
      <c r="K938" s="37">
        <f t="shared" si="2310"/>
        <v>0</v>
      </c>
      <c r="L938" s="22">
        <f t="shared" si="2311"/>
        <v>164</v>
      </c>
      <c r="M938" s="37">
        <f t="shared" si="2311"/>
        <v>0</v>
      </c>
      <c r="N938" s="37">
        <f>N939</f>
        <v>0</v>
      </c>
      <c r="O938" s="37">
        <f t="shared" si="2308"/>
        <v>0</v>
      </c>
      <c r="P938" s="37">
        <f t="shared" si="2308"/>
        <v>0</v>
      </c>
      <c r="Q938" s="37">
        <f t="shared" si="2308"/>
        <v>0</v>
      </c>
      <c r="R938" s="22">
        <f t="shared" si="2308"/>
        <v>164</v>
      </c>
      <c r="S938" s="37">
        <f t="shared" si="2308"/>
        <v>0</v>
      </c>
      <c r="T938" s="37">
        <f>T939</f>
        <v>0</v>
      </c>
      <c r="U938" s="37">
        <f t="shared" si="2312"/>
        <v>0</v>
      </c>
      <c r="V938" s="37">
        <f t="shared" si="2312"/>
        <v>0</v>
      </c>
      <c r="W938" s="37">
        <f t="shared" si="2312"/>
        <v>0</v>
      </c>
      <c r="X938" s="22">
        <f t="shared" si="2312"/>
        <v>164</v>
      </c>
      <c r="Y938" s="22">
        <f t="shared" si="2312"/>
        <v>0</v>
      </c>
      <c r="Z938" s="22">
        <f t="shared" si="2312"/>
        <v>27</v>
      </c>
      <c r="AA938" s="22">
        <f t="shared" si="2312"/>
        <v>0</v>
      </c>
      <c r="AB938" s="104">
        <f t="shared" si="2283"/>
        <v>16.463414634146343</v>
      </c>
      <c r="AC938" s="104"/>
    </row>
    <row r="939" spans="1:29" s="9" customFormat="1" ht="33.75" customHeight="1">
      <c r="A939" s="27" t="s">
        <v>95</v>
      </c>
      <c r="B939" s="21" t="s">
        <v>61</v>
      </c>
      <c r="C939" s="21" t="s">
        <v>55</v>
      </c>
      <c r="D939" s="26" t="s">
        <v>285</v>
      </c>
      <c r="E939" s="21"/>
      <c r="F939" s="22">
        <f t="shared" si="2307"/>
        <v>164</v>
      </c>
      <c r="G939" s="22">
        <f t="shared" si="2307"/>
        <v>0</v>
      </c>
      <c r="H939" s="37">
        <f>H940</f>
        <v>0</v>
      </c>
      <c r="I939" s="37">
        <f t="shared" si="2310"/>
        <v>0</v>
      </c>
      <c r="J939" s="37">
        <f t="shared" si="2310"/>
        <v>0</v>
      </c>
      <c r="K939" s="37">
        <f t="shared" si="2310"/>
        <v>0</v>
      </c>
      <c r="L939" s="22">
        <f t="shared" si="2311"/>
        <v>164</v>
      </c>
      <c r="M939" s="37">
        <f t="shared" si="2311"/>
        <v>0</v>
      </c>
      <c r="N939" s="37">
        <f>N940</f>
        <v>0</v>
      </c>
      <c r="O939" s="37">
        <f t="shared" si="2308"/>
        <v>0</v>
      </c>
      <c r="P939" s="37">
        <f t="shared" si="2308"/>
        <v>0</v>
      </c>
      <c r="Q939" s="37">
        <f t="shared" si="2308"/>
        <v>0</v>
      </c>
      <c r="R939" s="22">
        <f t="shared" si="2308"/>
        <v>164</v>
      </c>
      <c r="S939" s="37">
        <f t="shared" si="2308"/>
        <v>0</v>
      </c>
      <c r="T939" s="37">
        <f>T940</f>
        <v>0</v>
      </c>
      <c r="U939" s="37">
        <f t="shared" si="2312"/>
        <v>0</v>
      </c>
      <c r="V939" s="37">
        <f t="shared" si="2312"/>
        <v>0</v>
      </c>
      <c r="W939" s="37">
        <f t="shared" si="2312"/>
        <v>0</v>
      </c>
      <c r="X939" s="22">
        <f t="shared" si="2312"/>
        <v>164</v>
      </c>
      <c r="Y939" s="22">
        <f t="shared" si="2312"/>
        <v>0</v>
      </c>
      <c r="Z939" s="22">
        <f t="shared" si="2312"/>
        <v>27</v>
      </c>
      <c r="AA939" s="22">
        <f t="shared" si="2312"/>
        <v>0</v>
      </c>
      <c r="AB939" s="104">
        <f t="shared" si="2283"/>
        <v>16.463414634146343</v>
      </c>
      <c r="AC939" s="104"/>
    </row>
    <row r="940" spans="1:29" s="9" customFormat="1" ht="33">
      <c r="A940" s="27" t="s">
        <v>424</v>
      </c>
      <c r="B940" s="21" t="s">
        <v>61</v>
      </c>
      <c r="C940" s="21" t="s">
        <v>55</v>
      </c>
      <c r="D940" s="26" t="s">
        <v>285</v>
      </c>
      <c r="E940" s="21" t="s">
        <v>80</v>
      </c>
      <c r="F940" s="22">
        <f t="shared" si="2307"/>
        <v>164</v>
      </c>
      <c r="G940" s="22">
        <f t="shared" si="2307"/>
        <v>0</v>
      </c>
      <c r="H940" s="37">
        <f>H941</f>
        <v>0</v>
      </c>
      <c r="I940" s="37">
        <f t="shared" si="2310"/>
        <v>0</v>
      </c>
      <c r="J940" s="37">
        <f t="shared" si="2310"/>
        <v>0</v>
      </c>
      <c r="K940" s="37">
        <f t="shared" si="2310"/>
        <v>0</v>
      </c>
      <c r="L940" s="22">
        <f t="shared" si="2311"/>
        <v>164</v>
      </c>
      <c r="M940" s="37">
        <f t="shared" si="2311"/>
        <v>0</v>
      </c>
      <c r="N940" s="37">
        <f>N941</f>
        <v>0</v>
      </c>
      <c r="O940" s="37">
        <f t="shared" si="2308"/>
        <v>0</v>
      </c>
      <c r="P940" s="37">
        <f t="shared" si="2308"/>
        <v>0</v>
      </c>
      <c r="Q940" s="37">
        <f t="shared" si="2308"/>
        <v>0</v>
      </c>
      <c r="R940" s="22">
        <f t="shared" si="2308"/>
        <v>164</v>
      </c>
      <c r="S940" s="37">
        <f t="shared" si="2308"/>
        <v>0</v>
      </c>
      <c r="T940" s="37">
        <f>T941</f>
        <v>0</v>
      </c>
      <c r="U940" s="37">
        <f t="shared" si="2312"/>
        <v>0</v>
      </c>
      <c r="V940" s="37">
        <f t="shared" si="2312"/>
        <v>0</v>
      </c>
      <c r="W940" s="37">
        <f t="shared" si="2312"/>
        <v>0</v>
      </c>
      <c r="X940" s="22">
        <f t="shared" si="2312"/>
        <v>164</v>
      </c>
      <c r="Y940" s="22">
        <f t="shared" si="2312"/>
        <v>0</v>
      </c>
      <c r="Z940" s="22">
        <f t="shared" si="2312"/>
        <v>27</v>
      </c>
      <c r="AA940" s="22">
        <f t="shared" si="2312"/>
        <v>0</v>
      </c>
      <c r="AB940" s="104">
        <f t="shared" si="2283"/>
        <v>16.463414634146343</v>
      </c>
      <c r="AC940" s="104"/>
    </row>
    <row r="941" spans="1:29" s="9" customFormat="1" ht="33.75" customHeight="1">
      <c r="A941" s="55" t="s">
        <v>167</v>
      </c>
      <c r="B941" s="21" t="s">
        <v>61</v>
      </c>
      <c r="C941" s="21" t="s">
        <v>55</v>
      </c>
      <c r="D941" s="26" t="s">
        <v>285</v>
      </c>
      <c r="E941" s="21" t="s">
        <v>166</v>
      </c>
      <c r="F941" s="22">
        <f>74+90</f>
        <v>164</v>
      </c>
      <c r="G941" s="22"/>
      <c r="H941" s="37"/>
      <c r="I941" s="37"/>
      <c r="J941" s="37"/>
      <c r="K941" s="37"/>
      <c r="L941" s="22">
        <f>F941+H941+I941+J941+K941</f>
        <v>164</v>
      </c>
      <c r="M941" s="22">
        <f>G941+K941</f>
        <v>0</v>
      </c>
      <c r="N941" s="37"/>
      <c r="O941" s="37"/>
      <c r="P941" s="37"/>
      <c r="Q941" s="37"/>
      <c r="R941" s="22">
        <f>L941+N941+O941+P941+Q941</f>
        <v>164</v>
      </c>
      <c r="S941" s="22">
        <f>M941+Q941</f>
        <v>0</v>
      </c>
      <c r="T941" s="37"/>
      <c r="U941" s="37"/>
      <c r="V941" s="37"/>
      <c r="W941" s="37"/>
      <c r="X941" s="22">
        <f>R941+T941+U941+V941+W941</f>
        <v>164</v>
      </c>
      <c r="Y941" s="22">
        <f>S941+W941</f>
        <v>0</v>
      </c>
      <c r="Z941" s="22">
        <v>27</v>
      </c>
      <c r="AA941" s="22"/>
      <c r="AB941" s="104">
        <f t="shared" si="2283"/>
        <v>16.463414634146343</v>
      </c>
      <c r="AC941" s="104"/>
    </row>
    <row r="942" spans="1:29" s="9" customFormat="1" ht="16.5">
      <c r="A942" s="55"/>
      <c r="B942" s="21"/>
      <c r="C942" s="21"/>
      <c r="D942" s="26"/>
      <c r="E942" s="21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  <c r="Q942" s="37"/>
      <c r="R942" s="37"/>
      <c r="S942" s="37"/>
      <c r="T942" s="37"/>
      <c r="U942" s="37"/>
      <c r="V942" s="37"/>
      <c r="W942" s="37"/>
      <c r="X942" s="37"/>
      <c r="Y942" s="37"/>
      <c r="Z942" s="22"/>
      <c r="AA942" s="22"/>
      <c r="AB942" s="104"/>
      <c r="AC942" s="104"/>
    </row>
    <row r="943" spans="1:29" s="5" customFormat="1" ht="20.25">
      <c r="A943" s="41" t="s">
        <v>43</v>
      </c>
      <c r="B943" s="16" t="s">
        <v>44</v>
      </c>
      <c r="C943" s="16"/>
      <c r="D943" s="17"/>
      <c r="E943" s="16"/>
      <c r="F943" s="29">
        <f>F945+F955+F1113+F1094</f>
        <v>238291</v>
      </c>
      <c r="G943" s="29">
        <f>G945+G955+G1113+G1094</f>
        <v>20701</v>
      </c>
      <c r="H943" s="35">
        <f>H945+H955+H1094+H1113</f>
        <v>0</v>
      </c>
      <c r="I943" s="35">
        <f t="shared" ref="I943:M943" si="2313">I945+I955+I1094+I1113</f>
        <v>0</v>
      </c>
      <c r="J943" s="35">
        <f t="shared" si="2313"/>
        <v>0</v>
      </c>
      <c r="K943" s="35">
        <f t="shared" si="2313"/>
        <v>0</v>
      </c>
      <c r="L943" s="18">
        <f t="shared" si="2313"/>
        <v>238291</v>
      </c>
      <c r="M943" s="18">
        <f t="shared" si="2313"/>
        <v>20701</v>
      </c>
      <c r="N943" s="35">
        <f>N945+N955+N1094+N1113</f>
        <v>0</v>
      </c>
      <c r="O943" s="35">
        <f t="shared" ref="O943:S943" si="2314">O945+O955+O1094+O1113</f>
        <v>0</v>
      </c>
      <c r="P943" s="35">
        <f t="shared" si="2314"/>
        <v>0</v>
      </c>
      <c r="Q943" s="35">
        <f t="shared" si="2314"/>
        <v>0</v>
      </c>
      <c r="R943" s="18">
        <f t="shared" si="2314"/>
        <v>238291</v>
      </c>
      <c r="S943" s="18">
        <f t="shared" si="2314"/>
        <v>20701</v>
      </c>
      <c r="T943" s="35">
        <f>T945+T955+T1094+T1113</f>
        <v>0</v>
      </c>
      <c r="U943" s="35">
        <f t="shared" ref="U943:Y943" si="2315">U945+U955+U1094+U1113</f>
        <v>0</v>
      </c>
      <c r="V943" s="35">
        <f t="shared" si="2315"/>
        <v>0</v>
      </c>
      <c r="W943" s="35">
        <f t="shared" si="2315"/>
        <v>0</v>
      </c>
      <c r="X943" s="18">
        <f t="shared" si="2315"/>
        <v>238291</v>
      </c>
      <c r="Y943" s="18">
        <f t="shared" si="2315"/>
        <v>20701</v>
      </c>
      <c r="Z943" s="18">
        <f t="shared" ref="Z943:AA943" si="2316">Z945+Z955+Z1094+Z1113</f>
        <v>153511</v>
      </c>
      <c r="AA943" s="18">
        <f t="shared" si="2316"/>
        <v>86815</v>
      </c>
      <c r="AB943" s="103">
        <f t="shared" si="2283"/>
        <v>64.421652517300274</v>
      </c>
      <c r="AC943" s="103">
        <f t="shared" si="2284"/>
        <v>419.37587556156706</v>
      </c>
    </row>
    <row r="944" spans="1:29" s="5" customFormat="1" ht="16.5" customHeight="1">
      <c r="A944" s="41"/>
      <c r="B944" s="16"/>
      <c r="C944" s="16"/>
      <c r="D944" s="17"/>
      <c r="E944" s="16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22"/>
      <c r="AA944" s="22"/>
      <c r="AB944" s="104"/>
      <c r="AC944" s="104"/>
    </row>
    <row r="945" spans="1:29" s="5" customFormat="1" ht="20.25">
      <c r="A945" s="50" t="s">
        <v>66</v>
      </c>
      <c r="B945" s="19" t="s">
        <v>11</v>
      </c>
      <c r="C945" s="19" t="s">
        <v>50</v>
      </c>
      <c r="D945" s="17"/>
      <c r="E945" s="16"/>
      <c r="F945" s="79">
        <f t="shared" ref="F945:G951" si="2317">F946</f>
        <v>44432</v>
      </c>
      <c r="G945" s="79">
        <f t="shared" si="2317"/>
        <v>0</v>
      </c>
      <c r="H945" s="35">
        <f>H946</f>
        <v>0</v>
      </c>
      <c r="I945" s="35">
        <f t="shared" ref="I945:X947" si="2318">I946</f>
        <v>0</v>
      </c>
      <c r="J945" s="35">
        <f t="shared" si="2318"/>
        <v>0</v>
      </c>
      <c r="K945" s="35">
        <f t="shared" si="2318"/>
        <v>0</v>
      </c>
      <c r="L945" s="20">
        <f t="shared" si="2318"/>
        <v>44432</v>
      </c>
      <c r="M945" s="35">
        <f t="shared" si="2318"/>
        <v>0</v>
      </c>
      <c r="N945" s="35">
        <f>N946</f>
        <v>0</v>
      </c>
      <c r="O945" s="35">
        <f t="shared" si="2318"/>
        <v>0</v>
      </c>
      <c r="P945" s="35">
        <f t="shared" si="2318"/>
        <v>0</v>
      </c>
      <c r="Q945" s="35">
        <f t="shared" si="2318"/>
        <v>0</v>
      </c>
      <c r="R945" s="20">
        <f t="shared" si="2318"/>
        <v>44432</v>
      </c>
      <c r="S945" s="35">
        <f t="shared" si="2318"/>
        <v>0</v>
      </c>
      <c r="T945" s="35">
        <f>T946</f>
        <v>0</v>
      </c>
      <c r="U945" s="35">
        <f t="shared" si="2318"/>
        <v>0</v>
      </c>
      <c r="V945" s="35">
        <f t="shared" si="2318"/>
        <v>0</v>
      </c>
      <c r="W945" s="35">
        <f t="shared" si="2318"/>
        <v>0</v>
      </c>
      <c r="X945" s="20">
        <f t="shared" si="2318"/>
        <v>44432</v>
      </c>
      <c r="Y945" s="35">
        <f t="shared" ref="U945:AA947" si="2319">Y946</f>
        <v>0</v>
      </c>
      <c r="Z945" s="20">
        <f t="shared" si="2319"/>
        <v>10034</v>
      </c>
      <c r="AA945" s="20">
        <f t="shared" si="2319"/>
        <v>0</v>
      </c>
      <c r="AB945" s="105">
        <f t="shared" si="2283"/>
        <v>22.582823190493336</v>
      </c>
      <c r="AC945" s="105"/>
    </row>
    <row r="946" spans="1:29" s="5" customFormat="1" ht="51">
      <c r="A946" s="27" t="s">
        <v>443</v>
      </c>
      <c r="B946" s="62" t="s">
        <v>11</v>
      </c>
      <c r="C946" s="62" t="s">
        <v>50</v>
      </c>
      <c r="D946" s="62" t="s">
        <v>236</v>
      </c>
      <c r="E946" s="62"/>
      <c r="F946" s="80">
        <f t="shared" si="2317"/>
        <v>44432</v>
      </c>
      <c r="G946" s="80">
        <f t="shared" si="2317"/>
        <v>0</v>
      </c>
      <c r="H946" s="35">
        <f>H947</f>
        <v>0</v>
      </c>
      <c r="I946" s="35">
        <f t="shared" ref="I946:K947" si="2320">I947</f>
        <v>0</v>
      </c>
      <c r="J946" s="35">
        <f t="shared" si="2320"/>
        <v>0</v>
      </c>
      <c r="K946" s="35">
        <f t="shared" si="2320"/>
        <v>0</v>
      </c>
      <c r="L946" s="22">
        <f t="shared" ref="L946:M947" si="2321">L947</f>
        <v>44432</v>
      </c>
      <c r="M946" s="35">
        <f t="shared" si="2321"/>
        <v>0</v>
      </c>
      <c r="N946" s="35">
        <f>N947</f>
        <v>0</v>
      </c>
      <c r="O946" s="35">
        <f t="shared" si="2318"/>
        <v>0</v>
      </c>
      <c r="P946" s="35">
        <f t="shared" si="2318"/>
        <v>0</v>
      </c>
      <c r="Q946" s="35">
        <f t="shared" si="2318"/>
        <v>0</v>
      </c>
      <c r="R946" s="22">
        <f t="shared" si="2318"/>
        <v>44432</v>
      </c>
      <c r="S946" s="35">
        <f t="shared" si="2318"/>
        <v>0</v>
      </c>
      <c r="T946" s="35">
        <f>T947</f>
        <v>0</v>
      </c>
      <c r="U946" s="35">
        <f t="shared" si="2319"/>
        <v>0</v>
      </c>
      <c r="V946" s="35">
        <f t="shared" si="2319"/>
        <v>0</v>
      </c>
      <c r="W946" s="35">
        <f t="shared" si="2319"/>
        <v>0</v>
      </c>
      <c r="X946" s="22">
        <f t="shared" si="2319"/>
        <v>44432</v>
      </c>
      <c r="Y946" s="35">
        <f t="shared" si="2319"/>
        <v>0</v>
      </c>
      <c r="Z946" s="22">
        <f t="shared" si="2319"/>
        <v>10034</v>
      </c>
      <c r="AA946" s="22">
        <f t="shared" si="2319"/>
        <v>0</v>
      </c>
      <c r="AB946" s="104">
        <f t="shared" si="2283"/>
        <v>22.582823190493336</v>
      </c>
      <c r="AC946" s="104"/>
    </row>
    <row r="947" spans="1:29" s="5" customFormat="1" ht="38.25" customHeight="1">
      <c r="A947" s="55" t="s">
        <v>67</v>
      </c>
      <c r="B947" s="62" t="s">
        <v>11</v>
      </c>
      <c r="C947" s="62" t="s">
        <v>50</v>
      </c>
      <c r="D947" s="62" t="s">
        <v>525</v>
      </c>
      <c r="E947" s="62"/>
      <c r="F947" s="80">
        <f t="shared" si="2317"/>
        <v>44432</v>
      </c>
      <c r="G947" s="80">
        <f t="shared" si="2317"/>
        <v>0</v>
      </c>
      <c r="H947" s="35">
        <f>H948</f>
        <v>0</v>
      </c>
      <c r="I947" s="35">
        <f t="shared" si="2320"/>
        <v>0</v>
      </c>
      <c r="J947" s="35">
        <f t="shared" si="2320"/>
        <v>0</v>
      </c>
      <c r="K947" s="35">
        <f t="shared" si="2320"/>
        <v>0</v>
      </c>
      <c r="L947" s="22">
        <f t="shared" si="2321"/>
        <v>44432</v>
      </c>
      <c r="M947" s="35">
        <f t="shared" si="2321"/>
        <v>0</v>
      </c>
      <c r="N947" s="35">
        <f>N948</f>
        <v>0</v>
      </c>
      <c r="O947" s="35">
        <f t="shared" si="2318"/>
        <v>0</v>
      </c>
      <c r="P947" s="35">
        <f t="shared" si="2318"/>
        <v>0</v>
      </c>
      <c r="Q947" s="35">
        <f t="shared" si="2318"/>
        <v>0</v>
      </c>
      <c r="R947" s="22">
        <f t="shared" si="2318"/>
        <v>44432</v>
      </c>
      <c r="S947" s="35">
        <f t="shared" si="2318"/>
        <v>0</v>
      </c>
      <c r="T947" s="35">
        <f>T948</f>
        <v>0</v>
      </c>
      <c r="U947" s="35">
        <f t="shared" si="2319"/>
        <v>0</v>
      </c>
      <c r="V947" s="35">
        <f t="shared" si="2319"/>
        <v>0</v>
      </c>
      <c r="W947" s="35">
        <f t="shared" si="2319"/>
        <v>0</v>
      </c>
      <c r="X947" s="22">
        <f t="shared" si="2319"/>
        <v>44432</v>
      </c>
      <c r="Y947" s="35">
        <f t="shared" si="2319"/>
        <v>0</v>
      </c>
      <c r="Z947" s="22">
        <f t="shared" si="2319"/>
        <v>10034</v>
      </c>
      <c r="AA947" s="22">
        <f t="shared" si="2319"/>
        <v>0</v>
      </c>
      <c r="AB947" s="104">
        <f t="shared" si="2283"/>
        <v>22.582823190493336</v>
      </c>
      <c r="AC947" s="104"/>
    </row>
    <row r="948" spans="1:29" s="5" customFormat="1" ht="215.25">
      <c r="A948" s="55" t="s">
        <v>615</v>
      </c>
      <c r="B948" s="62" t="s">
        <v>11</v>
      </c>
      <c r="C948" s="62" t="s">
        <v>50</v>
      </c>
      <c r="D948" s="62" t="s">
        <v>526</v>
      </c>
      <c r="E948" s="62"/>
      <c r="F948" s="80">
        <f t="shared" ref="F948:G948" si="2322">F951+F949</f>
        <v>44432</v>
      </c>
      <c r="G948" s="80">
        <f t="shared" si="2322"/>
        <v>0</v>
      </c>
      <c r="H948" s="35">
        <f>H949+H951</f>
        <v>0</v>
      </c>
      <c r="I948" s="35">
        <f t="shared" ref="I948:M948" si="2323">I949+I951</f>
        <v>0</v>
      </c>
      <c r="J948" s="35">
        <f t="shared" si="2323"/>
        <v>0</v>
      </c>
      <c r="K948" s="35">
        <f t="shared" si="2323"/>
        <v>0</v>
      </c>
      <c r="L948" s="22">
        <f t="shared" si="2323"/>
        <v>44432</v>
      </c>
      <c r="M948" s="35">
        <f t="shared" si="2323"/>
        <v>0</v>
      </c>
      <c r="N948" s="35">
        <f>N949+N951</f>
        <v>0</v>
      </c>
      <c r="O948" s="35">
        <f t="shared" ref="O948:S948" si="2324">O949+O951</f>
        <v>0</v>
      </c>
      <c r="P948" s="35">
        <f t="shared" si="2324"/>
        <v>0</v>
      </c>
      <c r="Q948" s="35">
        <f t="shared" si="2324"/>
        <v>0</v>
      </c>
      <c r="R948" s="22">
        <f t="shared" si="2324"/>
        <v>44432</v>
      </c>
      <c r="S948" s="35">
        <f t="shared" si="2324"/>
        <v>0</v>
      </c>
      <c r="T948" s="35">
        <f>T949+T951</f>
        <v>0</v>
      </c>
      <c r="U948" s="35">
        <f t="shared" ref="U948:Y948" si="2325">U949+U951</f>
        <v>0</v>
      </c>
      <c r="V948" s="35">
        <f t="shared" si="2325"/>
        <v>0</v>
      </c>
      <c r="W948" s="35">
        <f t="shared" si="2325"/>
        <v>0</v>
      </c>
      <c r="X948" s="22">
        <f t="shared" si="2325"/>
        <v>44432</v>
      </c>
      <c r="Y948" s="35">
        <f t="shared" si="2325"/>
        <v>0</v>
      </c>
      <c r="Z948" s="22">
        <f t="shared" ref="Z948:AA948" si="2326">Z949+Z951</f>
        <v>10034</v>
      </c>
      <c r="AA948" s="22">
        <f t="shared" si="2326"/>
        <v>0</v>
      </c>
      <c r="AB948" s="104">
        <f t="shared" si="2283"/>
        <v>22.582823190493336</v>
      </c>
      <c r="AC948" s="104"/>
    </row>
    <row r="949" spans="1:29" s="5" customFormat="1" ht="33.75">
      <c r="A949" s="27" t="s">
        <v>424</v>
      </c>
      <c r="B949" s="62" t="s">
        <v>11</v>
      </c>
      <c r="C949" s="62" t="s">
        <v>50</v>
      </c>
      <c r="D949" s="62" t="s">
        <v>526</v>
      </c>
      <c r="E949" s="62" t="s">
        <v>80</v>
      </c>
      <c r="F949" s="80">
        <f t="shared" ref="F949:G949" si="2327">F950</f>
        <v>178</v>
      </c>
      <c r="G949" s="80">
        <f t="shared" si="2327"/>
        <v>0</v>
      </c>
      <c r="H949" s="35">
        <f>H950</f>
        <v>0</v>
      </c>
      <c r="I949" s="35">
        <f t="shared" ref="I949:AA949" si="2328">I950</f>
        <v>0</v>
      </c>
      <c r="J949" s="35">
        <f t="shared" si="2328"/>
        <v>0</v>
      </c>
      <c r="K949" s="35">
        <f t="shared" si="2328"/>
        <v>0</v>
      </c>
      <c r="L949" s="22">
        <f t="shared" si="2328"/>
        <v>178</v>
      </c>
      <c r="M949" s="35">
        <f t="shared" si="2328"/>
        <v>0</v>
      </c>
      <c r="N949" s="35">
        <f>N950</f>
        <v>0</v>
      </c>
      <c r="O949" s="35">
        <f t="shared" si="2328"/>
        <v>0</v>
      </c>
      <c r="P949" s="35">
        <f t="shared" si="2328"/>
        <v>0</v>
      </c>
      <c r="Q949" s="35">
        <f t="shared" si="2328"/>
        <v>0</v>
      </c>
      <c r="R949" s="22">
        <f t="shared" si="2328"/>
        <v>178</v>
      </c>
      <c r="S949" s="35">
        <f t="shared" si="2328"/>
        <v>0</v>
      </c>
      <c r="T949" s="35">
        <f>T950</f>
        <v>0</v>
      </c>
      <c r="U949" s="35">
        <f t="shared" si="2328"/>
        <v>0</v>
      </c>
      <c r="V949" s="35">
        <f t="shared" si="2328"/>
        <v>0</v>
      </c>
      <c r="W949" s="35">
        <f t="shared" si="2328"/>
        <v>0</v>
      </c>
      <c r="X949" s="22">
        <f t="shared" si="2328"/>
        <v>178</v>
      </c>
      <c r="Y949" s="22">
        <f t="shared" si="2328"/>
        <v>0</v>
      </c>
      <c r="Z949" s="22">
        <f t="shared" si="2328"/>
        <v>26</v>
      </c>
      <c r="AA949" s="22">
        <f t="shared" si="2328"/>
        <v>0</v>
      </c>
      <c r="AB949" s="104">
        <f t="shared" si="2283"/>
        <v>14.606741573033707</v>
      </c>
      <c r="AC949" s="104"/>
    </row>
    <row r="950" spans="1:29" s="5" customFormat="1" ht="37.5" customHeight="1">
      <c r="A950" s="55" t="s">
        <v>167</v>
      </c>
      <c r="B950" s="62" t="s">
        <v>11</v>
      </c>
      <c r="C950" s="62" t="s">
        <v>50</v>
      </c>
      <c r="D950" s="62" t="s">
        <v>526</v>
      </c>
      <c r="E950" s="62" t="s">
        <v>166</v>
      </c>
      <c r="F950" s="22">
        <f>171+7</f>
        <v>178</v>
      </c>
      <c r="G950" s="22"/>
      <c r="H950" s="35"/>
      <c r="I950" s="35"/>
      <c r="J950" s="35"/>
      <c r="K950" s="35"/>
      <c r="L950" s="22">
        <f>F950+H950+I950+J950+K950</f>
        <v>178</v>
      </c>
      <c r="M950" s="22">
        <f>G950+K950</f>
        <v>0</v>
      </c>
      <c r="N950" s="35"/>
      <c r="O950" s="35"/>
      <c r="P950" s="35"/>
      <c r="Q950" s="35"/>
      <c r="R950" s="22">
        <f>L950+N950+O950+P950+Q950</f>
        <v>178</v>
      </c>
      <c r="S950" s="22">
        <f>M950+Q950</f>
        <v>0</v>
      </c>
      <c r="T950" s="35"/>
      <c r="U950" s="35"/>
      <c r="V950" s="35"/>
      <c r="W950" s="35"/>
      <c r="X950" s="22">
        <f>R950+T950+U950+V950+W950</f>
        <v>178</v>
      </c>
      <c r="Y950" s="22">
        <f>S950+W950</f>
        <v>0</v>
      </c>
      <c r="Z950" s="22">
        <v>26</v>
      </c>
      <c r="AA950" s="22"/>
      <c r="AB950" s="104">
        <f t="shared" si="2283"/>
        <v>14.606741573033707</v>
      </c>
      <c r="AC950" s="104"/>
    </row>
    <row r="951" spans="1:29" s="5" customFormat="1" ht="24" customHeight="1">
      <c r="A951" s="48" t="s">
        <v>102</v>
      </c>
      <c r="B951" s="62" t="s">
        <v>11</v>
      </c>
      <c r="C951" s="62" t="s">
        <v>50</v>
      </c>
      <c r="D951" s="62" t="s">
        <v>526</v>
      </c>
      <c r="E951" s="62" t="s">
        <v>91</v>
      </c>
      <c r="F951" s="80">
        <f t="shared" si="2317"/>
        <v>44254</v>
      </c>
      <c r="G951" s="80">
        <f t="shared" si="2317"/>
        <v>0</v>
      </c>
      <c r="H951" s="35">
        <f>H952</f>
        <v>0</v>
      </c>
      <c r="I951" s="35">
        <f t="shared" ref="I951:AA951" si="2329">I952</f>
        <v>0</v>
      </c>
      <c r="J951" s="35">
        <f t="shared" si="2329"/>
        <v>0</v>
      </c>
      <c r="K951" s="35">
        <f t="shared" si="2329"/>
        <v>0</v>
      </c>
      <c r="L951" s="22">
        <f t="shared" si="2329"/>
        <v>44254</v>
      </c>
      <c r="M951" s="35">
        <f t="shared" si="2329"/>
        <v>0</v>
      </c>
      <c r="N951" s="35">
        <f>N952</f>
        <v>0</v>
      </c>
      <c r="O951" s="35">
        <f t="shared" si="2329"/>
        <v>0</v>
      </c>
      <c r="P951" s="35">
        <f t="shared" si="2329"/>
        <v>0</v>
      </c>
      <c r="Q951" s="35">
        <f t="shared" si="2329"/>
        <v>0</v>
      </c>
      <c r="R951" s="22">
        <f t="shared" si="2329"/>
        <v>44254</v>
      </c>
      <c r="S951" s="35">
        <f t="shared" si="2329"/>
        <v>0</v>
      </c>
      <c r="T951" s="35">
        <f>T952</f>
        <v>0</v>
      </c>
      <c r="U951" s="35">
        <f t="shared" si="2329"/>
        <v>0</v>
      </c>
      <c r="V951" s="35">
        <f t="shared" si="2329"/>
        <v>0</v>
      </c>
      <c r="W951" s="35">
        <f t="shared" si="2329"/>
        <v>0</v>
      </c>
      <c r="X951" s="22">
        <f t="shared" si="2329"/>
        <v>44254</v>
      </c>
      <c r="Y951" s="22">
        <f t="shared" si="2329"/>
        <v>0</v>
      </c>
      <c r="Z951" s="22">
        <f t="shared" si="2329"/>
        <v>10008</v>
      </c>
      <c r="AA951" s="22">
        <f t="shared" si="2329"/>
        <v>0</v>
      </c>
      <c r="AB951" s="104">
        <f t="shared" si="2283"/>
        <v>22.614904867356621</v>
      </c>
      <c r="AC951" s="104"/>
    </row>
    <row r="952" spans="1:29" s="5" customFormat="1" ht="36" customHeight="1">
      <c r="A952" s="27" t="s">
        <v>363</v>
      </c>
      <c r="B952" s="62" t="s">
        <v>11</v>
      </c>
      <c r="C952" s="62" t="s">
        <v>50</v>
      </c>
      <c r="D952" s="62" t="s">
        <v>526</v>
      </c>
      <c r="E952" s="62" t="s">
        <v>187</v>
      </c>
      <c r="F952" s="22">
        <f>42550+1704</f>
        <v>44254</v>
      </c>
      <c r="G952" s="22"/>
      <c r="H952" s="35"/>
      <c r="I952" s="35"/>
      <c r="J952" s="35"/>
      <c r="K952" s="35"/>
      <c r="L952" s="22">
        <f>F952+H952+I952+J952+K952</f>
        <v>44254</v>
      </c>
      <c r="M952" s="22">
        <f>G952+K952</f>
        <v>0</v>
      </c>
      <c r="N952" s="35"/>
      <c r="O952" s="35"/>
      <c r="P952" s="35"/>
      <c r="Q952" s="35"/>
      <c r="R952" s="22">
        <f>L952+N952+O952+P952+Q952</f>
        <v>44254</v>
      </c>
      <c r="S952" s="22">
        <f>M952+Q952</f>
        <v>0</v>
      </c>
      <c r="T952" s="35"/>
      <c r="U952" s="35"/>
      <c r="V952" s="35"/>
      <c r="W952" s="35"/>
      <c r="X952" s="22">
        <f>R952+T952+U952+V952+W952</f>
        <v>44254</v>
      </c>
      <c r="Y952" s="22">
        <f>S952+W952</f>
        <v>0</v>
      </c>
      <c r="Z952" s="22">
        <v>10008</v>
      </c>
      <c r="AA952" s="22"/>
      <c r="AB952" s="104">
        <f t="shared" si="2283"/>
        <v>22.614904867356621</v>
      </c>
      <c r="AC952" s="104"/>
    </row>
    <row r="953" spans="1:29" s="5" customFormat="1" ht="20.25">
      <c r="A953" s="27"/>
      <c r="B953" s="62"/>
      <c r="C953" s="62"/>
      <c r="D953" s="62"/>
      <c r="E953" s="62"/>
      <c r="F953" s="22"/>
      <c r="G953" s="22"/>
      <c r="H953" s="35"/>
      <c r="I953" s="35"/>
      <c r="J953" s="35"/>
      <c r="K953" s="35"/>
      <c r="L953" s="22"/>
      <c r="M953" s="22"/>
      <c r="N953" s="35"/>
      <c r="O953" s="35"/>
      <c r="P953" s="35"/>
      <c r="Q953" s="35"/>
      <c r="R953" s="22"/>
      <c r="S953" s="22"/>
      <c r="T953" s="35"/>
      <c r="U953" s="35"/>
      <c r="V953" s="35"/>
      <c r="W953" s="35"/>
      <c r="X953" s="22"/>
      <c r="Y953" s="22"/>
      <c r="Z953" s="22"/>
      <c r="AA953" s="22"/>
      <c r="AB953" s="104"/>
      <c r="AC953" s="104"/>
    </row>
    <row r="954" spans="1:29" s="7" customFormat="1" ht="18.75" hidden="1">
      <c r="A954" s="50"/>
      <c r="B954" s="19"/>
      <c r="C954" s="19"/>
      <c r="D954" s="51"/>
      <c r="E954" s="19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22"/>
      <c r="AA954" s="22"/>
      <c r="AB954" s="104" t="e">
        <f t="shared" si="2283"/>
        <v>#DIV/0!</v>
      </c>
      <c r="AC954" s="104" t="e">
        <f t="shared" si="2284"/>
        <v>#DIV/0!</v>
      </c>
    </row>
    <row r="955" spans="1:29" s="7" customFormat="1" ht="18.75">
      <c r="A955" s="50" t="s">
        <v>45</v>
      </c>
      <c r="B955" s="19" t="s">
        <v>11</v>
      </c>
      <c r="C955" s="19" t="s">
        <v>53</v>
      </c>
      <c r="D955" s="54"/>
      <c r="E955" s="19"/>
      <c r="F955" s="24">
        <f>F1060+F956+F1074</f>
        <v>99144</v>
      </c>
      <c r="G955" s="24">
        <f>G1060+G956+G1074</f>
        <v>0</v>
      </c>
      <c r="H955" s="36">
        <f>H956+H1060</f>
        <v>0</v>
      </c>
      <c r="I955" s="36">
        <f t="shared" ref="I955:M955" si="2330">I956+I1060</f>
        <v>0</v>
      </c>
      <c r="J955" s="36">
        <f t="shared" si="2330"/>
        <v>0</v>
      </c>
      <c r="K955" s="36">
        <f t="shared" si="2330"/>
        <v>0</v>
      </c>
      <c r="L955" s="20">
        <f t="shared" si="2330"/>
        <v>99144</v>
      </c>
      <c r="M955" s="36">
        <f t="shared" si="2330"/>
        <v>0</v>
      </c>
      <c r="N955" s="36">
        <f>N956+N1060</f>
        <v>0</v>
      </c>
      <c r="O955" s="36">
        <f t="shared" ref="O955:S955" si="2331">O956+O1060</f>
        <v>0</v>
      </c>
      <c r="P955" s="36">
        <f t="shared" si="2331"/>
        <v>0</v>
      </c>
      <c r="Q955" s="36">
        <f t="shared" si="2331"/>
        <v>0</v>
      </c>
      <c r="R955" s="20">
        <f t="shared" si="2331"/>
        <v>99144</v>
      </c>
      <c r="S955" s="36">
        <f t="shared" si="2331"/>
        <v>0</v>
      </c>
      <c r="T955" s="36">
        <f>T956+T1060</f>
        <v>0</v>
      </c>
      <c r="U955" s="36">
        <f t="shared" ref="U955:W955" si="2332">U956+U1060</f>
        <v>0</v>
      </c>
      <c r="V955" s="36">
        <f t="shared" si="2332"/>
        <v>0</v>
      </c>
      <c r="W955" s="36">
        <f t="shared" si="2332"/>
        <v>0</v>
      </c>
      <c r="X955" s="20">
        <f>X956+X1060+X1074</f>
        <v>99144</v>
      </c>
      <c r="Y955" s="20">
        <f t="shared" ref="Y955:AA955" si="2333">Y956+Y1060+Y1074</f>
        <v>0</v>
      </c>
      <c r="Z955" s="20">
        <f t="shared" si="2333"/>
        <v>19524</v>
      </c>
      <c r="AA955" s="20">
        <f t="shared" si="2333"/>
        <v>3257</v>
      </c>
      <c r="AB955" s="105">
        <f t="shared" si="2283"/>
        <v>19.692568385378841</v>
      </c>
      <c r="AC955" s="105"/>
    </row>
    <row r="956" spans="1:29" s="7" customFormat="1" ht="70.5" customHeight="1">
      <c r="A956" s="55" t="s">
        <v>460</v>
      </c>
      <c r="B956" s="62" t="s">
        <v>11</v>
      </c>
      <c r="C956" s="62" t="s">
        <v>53</v>
      </c>
      <c r="D956" s="62" t="s">
        <v>317</v>
      </c>
      <c r="E956" s="62"/>
      <c r="F956" s="22">
        <f t="shared" ref="F956:G956" si="2334">F957+F1057</f>
        <v>63891</v>
      </c>
      <c r="G956" s="22">
        <f t="shared" si="2334"/>
        <v>0</v>
      </c>
      <c r="H956" s="36">
        <f>H957+H1057</f>
        <v>0</v>
      </c>
      <c r="I956" s="36">
        <f t="shared" ref="I956:M956" si="2335">I957+I1057</f>
        <v>0</v>
      </c>
      <c r="J956" s="36">
        <f t="shared" si="2335"/>
        <v>0</v>
      </c>
      <c r="K956" s="36">
        <f t="shared" si="2335"/>
        <v>0</v>
      </c>
      <c r="L956" s="22">
        <f t="shared" si="2335"/>
        <v>63891</v>
      </c>
      <c r="M956" s="36">
        <f t="shared" si="2335"/>
        <v>0</v>
      </c>
      <c r="N956" s="36">
        <f>N957+N1057</f>
        <v>0</v>
      </c>
      <c r="O956" s="36">
        <f t="shared" ref="O956:S956" si="2336">O957+O1057</f>
        <v>0</v>
      </c>
      <c r="P956" s="36">
        <f t="shared" si="2336"/>
        <v>0</v>
      </c>
      <c r="Q956" s="36">
        <f t="shared" si="2336"/>
        <v>0</v>
      </c>
      <c r="R956" s="22">
        <f t="shared" si="2336"/>
        <v>63891</v>
      </c>
      <c r="S956" s="36">
        <f t="shared" si="2336"/>
        <v>0</v>
      </c>
      <c r="T956" s="36">
        <f>T957+T1057</f>
        <v>0</v>
      </c>
      <c r="U956" s="36">
        <f t="shared" ref="U956:X956" si="2337">U957+U1057</f>
        <v>0</v>
      </c>
      <c r="V956" s="36">
        <f t="shared" si="2337"/>
        <v>0</v>
      </c>
      <c r="W956" s="36">
        <f t="shared" si="2337"/>
        <v>0</v>
      </c>
      <c r="X956" s="22">
        <f t="shared" si="2337"/>
        <v>63891</v>
      </c>
      <c r="Y956" s="22">
        <f t="shared" ref="Y956:AA956" si="2338">Y957+Y1057</f>
        <v>0</v>
      </c>
      <c r="Z956" s="22">
        <f t="shared" si="2338"/>
        <v>13917</v>
      </c>
      <c r="AA956" s="22">
        <f t="shared" si="2338"/>
        <v>0</v>
      </c>
      <c r="AB956" s="104">
        <f t="shared" si="2283"/>
        <v>21.782410668169224</v>
      </c>
      <c r="AC956" s="104"/>
    </row>
    <row r="957" spans="1:29" s="7" customFormat="1" ht="18.75">
      <c r="A957" s="55" t="s">
        <v>119</v>
      </c>
      <c r="B957" s="62" t="s">
        <v>11</v>
      </c>
      <c r="C957" s="62" t="s">
        <v>53</v>
      </c>
      <c r="D957" s="62" t="s">
        <v>327</v>
      </c>
      <c r="E957" s="62"/>
      <c r="F957" s="22">
        <f t="shared" ref="F957:G957" si="2339">F958+F961+F964+F967+F970+F973+F976+F979+F982+F985+F988+F991+F994+F997+F1000+F1003+F1006+F1012+F1015+F1018+F1021+F1027+F1030+F1033+F1009+F1024+F1036+F1039+F1042+F1045+F1048+F1051+F1054</f>
        <v>62043</v>
      </c>
      <c r="G957" s="22">
        <f t="shared" si="2339"/>
        <v>0</v>
      </c>
      <c r="H957" s="36">
        <f>H958+H961+H964+H967+H970+H973+H976+H979+H982+H985+H988+H991+H994+H997+H1000+H1003+H1006+H1009+H1012+H1015+H1018+H1021+H1024+H1027+H1030+H1033+H1036+H1039+H1042+H1045+H1048+H1051+H1054</f>
        <v>0</v>
      </c>
      <c r="I957" s="36">
        <f t="shared" ref="I957:M957" si="2340">I958+I961+I964+I967+I970+I973+I976+I979+I982+I985+I988+I991+I994+I997+I1000+I1003+I1006+I1009+I1012+I1015+I1018+I1021+I1024+I1027+I1030+I1033+I1036+I1039+I1042+I1045+I1048+I1051+I1054</f>
        <v>0</v>
      </c>
      <c r="J957" s="36">
        <f t="shared" si="2340"/>
        <v>0</v>
      </c>
      <c r="K957" s="36">
        <f t="shared" si="2340"/>
        <v>0</v>
      </c>
      <c r="L957" s="22">
        <f t="shared" si="2340"/>
        <v>62043</v>
      </c>
      <c r="M957" s="36">
        <f t="shared" si="2340"/>
        <v>0</v>
      </c>
      <c r="N957" s="36">
        <f>N958+N961+N964+N967+N970+N973+N976+N979+N982+N985+N988+N991+N994+N997+N1000+N1003+N1006+N1009+N1012+N1015+N1018+N1021+N1024+N1027+N1030+N1033+N1036+N1039+N1042+N1045+N1048+N1051+N1054</f>
        <v>0</v>
      </c>
      <c r="O957" s="36">
        <f t="shared" ref="O957:S957" si="2341">O958+O961+O964+O967+O970+O973+O976+O979+O982+O985+O988+O991+O994+O997+O1000+O1003+O1006+O1009+O1012+O1015+O1018+O1021+O1024+O1027+O1030+O1033+O1036+O1039+O1042+O1045+O1048+O1051+O1054</f>
        <v>0</v>
      </c>
      <c r="P957" s="36">
        <f t="shared" si="2341"/>
        <v>0</v>
      </c>
      <c r="Q957" s="36">
        <f t="shared" si="2341"/>
        <v>0</v>
      </c>
      <c r="R957" s="22">
        <f t="shared" si="2341"/>
        <v>62043</v>
      </c>
      <c r="S957" s="36">
        <f t="shared" si="2341"/>
        <v>0</v>
      </c>
      <c r="T957" s="36">
        <f>T958+T961+T964+T967+T970+T973+T976+T979+T982+T985+T988+T991+T994+T997+T1000+T1003+T1006+T1009+T1012+T1015+T1018+T1021+T1024+T1027+T1030+T1033+T1036+T1039+T1042+T1045+T1048+T1051+T1054</f>
        <v>0</v>
      </c>
      <c r="U957" s="36">
        <f t="shared" ref="U957:X957" si="2342">U958+U961+U964+U967+U970+U973+U976+U979+U982+U985+U988+U991+U994+U997+U1000+U1003+U1006+U1009+U1012+U1015+U1018+U1021+U1024+U1027+U1030+U1033+U1036+U1039+U1042+U1045+U1048+U1051+U1054</f>
        <v>0</v>
      </c>
      <c r="V957" s="36">
        <f t="shared" si="2342"/>
        <v>0</v>
      </c>
      <c r="W957" s="36">
        <f t="shared" si="2342"/>
        <v>0</v>
      </c>
      <c r="X957" s="22">
        <f t="shared" si="2342"/>
        <v>62043</v>
      </c>
      <c r="Y957" s="22">
        <f t="shared" ref="Y957:AA957" si="2343">Y958+Y961+Y964+Y967+Y970+Y973+Y976+Y979+Y982+Y985+Y988+Y991+Y994+Y997+Y1000+Y1003+Y1006+Y1009+Y1012+Y1015+Y1018+Y1021+Y1024+Y1027+Y1030+Y1033+Y1036+Y1039+Y1042+Y1045+Y1048+Y1051+Y1054</f>
        <v>0</v>
      </c>
      <c r="Z957" s="22">
        <f t="shared" si="2343"/>
        <v>13917</v>
      </c>
      <c r="AA957" s="22">
        <f t="shared" si="2343"/>
        <v>0</v>
      </c>
      <c r="AB957" s="104">
        <f t="shared" si="2283"/>
        <v>22.431217059136404</v>
      </c>
      <c r="AC957" s="104"/>
    </row>
    <row r="958" spans="1:29" s="7" customFormat="1" ht="33.75">
      <c r="A958" s="27" t="s">
        <v>329</v>
      </c>
      <c r="B958" s="62" t="s">
        <v>11</v>
      </c>
      <c r="C958" s="62" t="s">
        <v>53</v>
      </c>
      <c r="D958" s="62" t="s">
        <v>328</v>
      </c>
      <c r="E958" s="62"/>
      <c r="F958" s="22">
        <f t="shared" ref="F958:G959" si="2344">F959</f>
        <v>774</v>
      </c>
      <c r="G958" s="22">
        <f t="shared" si="2344"/>
        <v>0</v>
      </c>
      <c r="H958" s="36">
        <f>H959</f>
        <v>0</v>
      </c>
      <c r="I958" s="36">
        <f t="shared" ref="I958:Y959" si="2345">I959</f>
        <v>0</v>
      </c>
      <c r="J958" s="36">
        <f t="shared" si="2345"/>
        <v>0</v>
      </c>
      <c r="K958" s="36">
        <f t="shared" si="2345"/>
        <v>0</v>
      </c>
      <c r="L958" s="22">
        <f t="shared" si="2345"/>
        <v>774</v>
      </c>
      <c r="M958" s="36">
        <f t="shared" si="2345"/>
        <v>0</v>
      </c>
      <c r="N958" s="36">
        <f>N959</f>
        <v>0</v>
      </c>
      <c r="O958" s="36">
        <f t="shared" si="2345"/>
        <v>0</v>
      </c>
      <c r="P958" s="36">
        <f t="shared" si="2345"/>
        <v>0</v>
      </c>
      <c r="Q958" s="36">
        <f t="shared" si="2345"/>
        <v>0</v>
      </c>
      <c r="R958" s="22">
        <f t="shared" si="2345"/>
        <v>774</v>
      </c>
      <c r="S958" s="36">
        <f t="shared" si="2345"/>
        <v>0</v>
      </c>
      <c r="T958" s="36">
        <f>T959</f>
        <v>0</v>
      </c>
      <c r="U958" s="36">
        <f t="shared" si="2345"/>
        <v>0</v>
      </c>
      <c r="V958" s="36">
        <f t="shared" si="2345"/>
        <v>0</v>
      </c>
      <c r="W958" s="36">
        <f t="shared" si="2345"/>
        <v>0</v>
      </c>
      <c r="X958" s="22">
        <f t="shared" si="2345"/>
        <v>774</v>
      </c>
      <c r="Y958" s="22">
        <f t="shared" si="2345"/>
        <v>0</v>
      </c>
      <c r="Z958" s="22">
        <f t="shared" ref="Z958:AA958" si="2346">Z959</f>
        <v>163</v>
      </c>
      <c r="AA958" s="22">
        <f t="shared" si="2346"/>
        <v>0</v>
      </c>
      <c r="AB958" s="104">
        <f t="shared" si="2283"/>
        <v>21.059431524547804</v>
      </c>
      <c r="AC958" s="104"/>
    </row>
    <row r="959" spans="1:29" s="7" customFormat="1" ht="22.5" customHeight="1">
      <c r="A959" s="48" t="s">
        <v>102</v>
      </c>
      <c r="B959" s="62" t="s">
        <v>11</v>
      </c>
      <c r="C959" s="62" t="s">
        <v>53</v>
      </c>
      <c r="D959" s="62" t="s">
        <v>328</v>
      </c>
      <c r="E959" s="62" t="s">
        <v>91</v>
      </c>
      <c r="F959" s="22">
        <f t="shared" si="2344"/>
        <v>774</v>
      </c>
      <c r="G959" s="22">
        <f t="shared" si="2344"/>
        <v>0</v>
      </c>
      <c r="H959" s="36">
        <f>H960</f>
        <v>0</v>
      </c>
      <c r="I959" s="36">
        <f t="shared" si="2345"/>
        <v>0</v>
      </c>
      <c r="J959" s="36">
        <f t="shared" si="2345"/>
        <v>0</v>
      </c>
      <c r="K959" s="36">
        <f t="shared" si="2345"/>
        <v>0</v>
      </c>
      <c r="L959" s="22">
        <f t="shared" si="2345"/>
        <v>774</v>
      </c>
      <c r="M959" s="36">
        <f t="shared" si="2345"/>
        <v>0</v>
      </c>
      <c r="N959" s="36">
        <f>N960</f>
        <v>0</v>
      </c>
      <c r="O959" s="36">
        <f t="shared" si="2345"/>
        <v>0</v>
      </c>
      <c r="P959" s="36">
        <f t="shared" si="2345"/>
        <v>0</v>
      </c>
      <c r="Q959" s="36">
        <f t="shared" si="2345"/>
        <v>0</v>
      </c>
      <c r="R959" s="22">
        <f t="shared" si="2345"/>
        <v>774</v>
      </c>
      <c r="S959" s="36">
        <f t="shared" si="2345"/>
        <v>0</v>
      </c>
      <c r="T959" s="36">
        <f>T960</f>
        <v>0</v>
      </c>
      <c r="U959" s="36">
        <f t="shared" ref="U959:AA959" si="2347">U960</f>
        <v>0</v>
      </c>
      <c r="V959" s="36">
        <f t="shared" si="2347"/>
        <v>0</v>
      </c>
      <c r="W959" s="36">
        <f t="shared" si="2347"/>
        <v>0</v>
      </c>
      <c r="X959" s="22">
        <f t="shared" si="2347"/>
        <v>774</v>
      </c>
      <c r="Y959" s="22">
        <f t="shared" si="2347"/>
        <v>0</v>
      </c>
      <c r="Z959" s="22">
        <f t="shared" si="2347"/>
        <v>163</v>
      </c>
      <c r="AA959" s="22">
        <f t="shared" si="2347"/>
        <v>0</v>
      </c>
      <c r="AB959" s="104">
        <f t="shared" si="2283"/>
        <v>21.059431524547804</v>
      </c>
      <c r="AC959" s="104"/>
    </row>
    <row r="960" spans="1:29" s="7" customFormat="1" ht="33.75">
      <c r="A960" s="27" t="s">
        <v>195</v>
      </c>
      <c r="B960" s="62" t="s">
        <v>11</v>
      </c>
      <c r="C960" s="62" t="s">
        <v>53</v>
      </c>
      <c r="D960" s="62" t="s">
        <v>328</v>
      </c>
      <c r="E960" s="62" t="s">
        <v>194</v>
      </c>
      <c r="F960" s="22">
        <v>774</v>
      </c>
      <c r="G960" s="22"/>
      <c r="H960" s="36"/>
      <c r="I960" s="36"/>
      <c r="J960" s="36"/>
      <c r="K960" s="36"/>
      <c r="L960" s="22">
        <f>F960+H960+I960+J960+K960</f>
        <v>774</v>
      </c>
      <c r="M960" s="22">
        <f>G960+K960</f>
        <v>0</v>
      </c>
      <c r="N960" s="36"/>
      <c r="O960" s="36"/>
      <c r="P960" s="36"/>
      <c r="Q960" s="36"/>
      <c r="R960" s="22">
        <f>L960+N960+O960+P960+Q960</f>
        <v>774</v>
      </c>
      <c r="S960" s="22">
        <f>M960+Q960</f>
        <v>0</v>
      </c>
      <c r="T960" s="36"/>
      <c r="U960" s="36"/>
      <c r="V960" s="36"/>
      <c r="W960" s="36"/>
      <c r="X960" s="22">
        <f>R960+T960+U960+V960+W960</f>
        <v>774</v>
      </c>
      <c r="Y960" s="22">
        <f>S960+W960</f>
        <v>0</v>
      </c>
      <c r="Z960" s="22">
        <v>163</v>
      </c>
      <c r="AA960" s="22"/>
      <c r="AB960" s="104">
        <f t="shared" si="2283"/>
        <v>21.059431524547804</v>
      </c>
      <c r="AC960" s="104"/>
    </row>
    <row r="961" spans="1:29" s="7" customFormat="1" ht="68.25" customHeight="1">
      <c r="A961" s="27" t="s">
        <v>221</v>
      </c>
      <c r="B961" s="62" t="s">
        <v>11</v>
      </c>
      <c r="C961" s="62" t="s">
        <v>53</v>
      </c>
      <c r="D961" s="62" t="s">
        <v>330</v>
      </c>
      <c r="E961" s="62"/>
      <c r="F961" s="22">
        <f t="shared" ref="F961:G962" si="2348">F962</f>
        <v>1098</v>
      </c>
      <c r="G961" s="22">
        <f t="shared" si="2348"/>
        <v>0</v>
      </c>
      <c r="H961" s="36">
        <f>H962</f>
        <v>0</v>
      </c>
      <c r="I961" s="36">
        <f t="shared" ref="I961:I962" si="2349">I962</f>
        <v>0</v>
      </c>
      <c r="J961" s="36">
        <f t="shared" ref="J961:J962" si="2350">J962</f>
        <v>0</v>
      </c>
      <c r="K961" s="36">
        <f t="shared" ref="K961:K962" si="2351">K962</f>
        <v>0</v>
      </c>
      <c r="L961" s="22">
        <f t="shared" ref="L961:L962" si="2352">L962</f>
        <v>1098</v>
      </c>
      <c r="M961" s="36">
        <f t="shared" ref="M961:M962" si="2353">M962</f>
        <v>0</v>
      </c>
      <c r="N961" s="36">
        <f>N962</f>
        <v>0</v>
      </c>
      <c r="O961" s="36">
        <f t="shared" ref="O961:AA962" si="2354">O962</f>
        <v>0</v>
      </c>
      <c r="P961" s="36">
        <f t="shared" si="2354"/>
        <v>0</v>
      </c>
      <c r="Q961" s="36">
        <f t="shared" si="2354"/>
        <v>0</v>
      </c>
      <c r="R961" s="22">
        <f t="shared" si="2354"/>
        <v>1098</v>
      </c>
      <c r="S961" s="36">
        <f t="shared" si="2354"/>
        <v>0</v>
      </c>
      <c r="T961" s="36">
        <f>T962</f>
        <v>0</v>
      </c>
      <c r="U961" s="36">
        <f t="shared" si="2354"/>
        <v>0</v>
      </c>
      <c r="V961" s="36">
        <f t="shared" si="2354"/>
        <v>0</v>
      </c>
      <c r="W961" s="36">
        <f t="shared" si="2354"/>
        <v>0</v>
      </c>
      <c r="X961" s="22">
        <f t="shared" si="2354"/>
        <v>1098</v>
      </c>
      <c r="Y961" s="22">
        <f t="shared" si="2354"/>
        <v>0</v>
      </c>
      <c r="Z961" s="22">
        <f t="shared" si="2354"/>
        <v>252</v>
      </c>
      <c r="AA961" s="22">
        <f t="shared" si="2354"/>
        <v>0</v>
      </c>
      <c r="AB961" s="104">
        <f t="shared" si="2283"/>
        <v>22.950819672131146</v>
      </c>
      <c r="AC961" s="104"/>
    </row>
    <row r="962" spans="1:29" s="7" customFormat="1" ht="23.25" customHeight="1">
      <c r="A962" s="48" t="s">
        <v>102</v>
      </c>
      <c r="B962" s="62" t="s">
        <v>11</v>
      </c>
      <c r="C962" s="62" t="s">
        <v>53</v>
      </c>
      <c r="D962" s="62" t="s">
        <v>330</v>
      </c>
      <c r="E962" s="62" t="s">
        <v>91</v>
      </c>
      <c r="F962" s="22">
        <f t="shared" si="2348"/>
        <v>1098</v>
      </c>
      <c r="G962" s="22">
        <f t="shared" si="2348"/>
        <v>0</v>
      </c>
      <c r="H962" s="36">
        <f>H963</f>
        <v>0</v>
      </c>
      <c r="I962" s="36">
        <f t="shared" si="2349"/>
        <v>0</v>
      </c>
      <c r="J962" s="36">
        <f t="shared" si="2350"/>
        <v>0</v>
      </c>
      <c r="K962" s="36">
        <f t="shared" si="2351"/>
        <v>0</v>
      </c>
      <c r="L962" s="22">
        <f t="shared" si="2352"/>
        <v>1098</v>
      </c>
      <c r="M962" s="36">
        <f t="shared" si="2353"/>
        <v>0</v>
      </c>
      <c r="N962" s="36">
        <f>N963</f>
        <v>0</v>
      </c>
      <c r="O962" s="36">
        <f t="shared" si="2354"/>
        <v>0</v>
      </c>
      <c r="P962" s="36">
        <f t="shared" si="2354"/>
        <v>0</v>
      </c>
      <c r="Q962" s="36">
        <f t="shared" si="2354"/>
        <v>0</v>
      </c>
      <c r="R962" s="22">
        <f t="shared" si="2354"/>
        <v>1098</v>
      </c>
      <c r="S962" s="36">
        <f t="shared" si="2354"/>
        <v>0</v>
      </c>
      <c r="T962" s="36">
        <f>T963</f>
        <v>0</v>
      </c>
      <c r="U962" s="36">
        <f t="shared" si="2354"/>
        <v>0</v>
      </c>
      <c r="V962" s="36">
        <f t="shared" si="2354"/>
        <v>0</v>
      </c>
      <c r="W962" s="36">
        <f t="shared" si="2354"/>
        <v>0</v>
      </c>
      <c r="X962" s="22">
        <f t="shared" si="2354"/>
        <v>1098</v>
      </c>
      <c r="Y962" s="22">
        <f t="shared" si="2354"/>
        <v>0</v>
      </c>
      <c r="Z962" s="22">
        <f t="shared" si="2354"/>
        <v>252</v>
      </c>
      <c r="AA962" s="22">
        <f t="shared" si="2354"/>
        <v>0</v>
      </c>
      <c r="AB962" s="104">
        <f t="shared" si="2283"/>
        <v>22.950819672131146</v>
      </c>
      <c r="AC962" s="104"/>
    </row>
    <row r="963" spans="1:29" s="7" customFormat="1" ht="33.75">
      <c r="A963" s="27" t="s">
        <v>195</v>
      </c>
      <c r="B963" s="62" t="s">
        <v>11</v>
      </c>
      <c r="C963" s="62" t="s">
        <v>53</v>
      </c>
      <c r="D963" s="62" t="s">
        <v>330</v>
      </c>
      <c r="E963" s="62" t="s">
        <v>194</v>
      </c>
      <c r="F963" s="22">
        <v>1098</v>
      </c>
      <c r="G963" s="22"/>
      <c r="H963" s="36"/>
      <c r="I963" s="36"/>
      <c r="J963" s="36"/>
      <c r="K963" s="36"/>
      <c r="L963" s="22">
        <f>F963+H963+I963+J963+K963</f>
        <v>1098</v>
      </c>
      <c r="M963" s="22">
        <f>G963+K963</f>
        <v>0</v>
      </c>
      <c r="N963" s="36"/>
      <c r="O963" s="36"/>
      <c r="P963" s="36"/>
      <c r="Q963" s="36"/>
      <c r="R963" s="22">
        <f>L963+N963+O963+P963+Q963</f>
        <v>1098</v>
      </c>
      <c r="S963" s="22">
        <f>M963+Q963</f>
        <v>0</v>
      </c>
      <c r="T963" s="36"/>
      <c r="U963" s="36"/>
      <c r="V963" s="36"/>
      <c r="W963" s="36"/>
      <c r="X963" s="22">
        <f>R963+T963+U963+V963+W963</f>
        <v>1098</v>
      </c>
      <c r="Y963" s="22">
        <f>S963+W963</f>
        <v>0</v>
      </c>
      <c r="Z963" s="22">
        <v>252</v>
      </c>
      <c r="AA963" s="22"/>
      <c r="AB963" s="104">
        <f t="shared" si="2283"/>
        <v>22.950819672131146</v>
      </c>
      <c r="AC963" s="104"/>
    </row>
    <row r="964" spans="1:29" s="7" customFormat="1" ht="66.75">
      <c r="A964" s="48" t="s">
        <v>223</v>
      </c>
      <c r="B964" s="62" t="s">
        <v>11</v>
      </c>
      <c r="C964" s="62" t="s">
        <v>53</v>
      </c>
      <c r="D964" s="62" t="s">
        <v>331</v>
      </c>
      <c r="E964" s="62"/>
      <c r="F964" s="22">
        <f t="shared" ref="F964:G965" si="2355">F965</f>
        <v>7761</v>
      </c>
      <c r="G964" s="22">
        <f t="shared" si="2355"/>
        <v>0</v>
      </c>
      <c r="H964" s="36">
        <f>H965</f>
        <v>0</v>
      </c>
      <c r="I964" s="36">
        <f t="shared" ref="I964:I965" si="2356">I965</f>
        <v>0</v>
      </c>
      <c r="J964" s="36">
        <f t="shared" ref="J964:J965" si="2357">J965</f>
        <v>0</v>
      </c>
      <c r="K964" s="36">
        <f t="shared" ref="K964:K965" si="2358">K965</f>
        <v>0</v>
      </c>
      <c r="L964" s="22">
        <f t="shared" ref="L964:L965" si="2359">L965</f>
        <v>7761</v>
      </c>
      <c r="M964" s="36">
        <f t="shared" ref="M964:M965" si="2360">M965</f>
        <v>0</v>
      </c>
      <c r="N964" s="36">
        <f>N965</f>
        <v>0</v>
      </c>
      <c r="O964" s="36">
        <f t="shared" ref="O964:AA965" si="2361">O965</f>
        <v>0</v>
      </c>
      <c r="P964" s="36">
        <f t="shared" si="2361"/>
        <v>0</v>
      </c>
      <c r="Q964" s="36">
        <f t="shared" si="2361"/>
        <v>0</v>
      </c>
      <c r="R964" s="22">
        <f t="shared" si="2361"/>
        <v>7761</v>
      </c>
      <c r="S964" s="36">
        <f t="shared" si="2361"/>
        <v>0</v>
      </c>
      <c r="T964" s="36">
        <f>T965</f>
        <v>0</v>
      </c>
      <c r="U964" s="36">
        <f t="shared" si="2361"/>
        <v>0</v>
      </c>
      <c r="V964" s="36">
        <f t="shared" si="2361"/>
        <v>0</v>
      </c>
      <c r="W964" s="36">
        <f t="shared" si="2361"/>
        <v>0</v>
      </c>
      <c r="X964" s="22">
        <f t="shared" si="2361"/>
        <v>7761</v>
      </c>
      <c r="Y964" s="22">
        <f t="shared" si="2361"/>
        <v>0</v>
      </c>
      <c r="Z964" s="22">
        <f t="shared" si="2361"/>
        <v>2128</v>
      </c>
      <c r="AA964" s="22">
        <f t="shared" si="2361"/>
        <v>0</v>
      </c>
      <c r="AB964" s="104">
        <f t="shared" si="2283"/>
        <v>27.419147017136968</v>
      </c>
      <c r="AC964" s="104"/>
    </row>
    <row r="965" spans="1:29" s="7" customFormat="1" ht="19.5" customHeight="1">
      <c r="A965" s="48" t="s">
        <v>102</v>
      </c>
      <c r="B965" s="62" t="s">
        <v>11</v>
      </c>
      <c r="C965" s="62" t="s">
        <v>53</v>
      </c>
      <c r="D965" s="62" t="s">
        <v>331</v>
      </c>
      <c r="E965" s="62" t="s">
        <v>91</v>
      </c>
      <c r="F965" s="22">
        <f t="shared" si="2355"/>
        <v>7761</v>
      </c>
      <c r="G965" s="22">
        <f t="shared" si="2355"/>
        <v>0</v>
      </c>
      <c r="H965" s="36">
        <f>H966</f>
        <v>0</v>
      </c>
      <c r="I965" s="36">
        <f t="shared" si="2356"/>
        <v>0</v>
      </c>
      <c r="J965" s="36">
        <f t="shared" si="2357"/>
        <v>0</v>
      </c>
      <c r="K965" s="36">
        <f t="shared" si="2358"/>
        <v>0</v>
      </c>
      <c r="L965" s="22">
        <f t="shared" si="2359"/>
        <v>7761</v>
      </c>
      <c r="M965" s="36">
        <f t="shared" si="2360"/>
        <v>0</v>
      </c>
      <c r="N965" s="36">
        <f>N966</f>
        <v>0</v>
      </c>
      <c r="O965" s="36">
        <f t="shared" si="2361"/>
        <v>0</v>
      </c>
      <c r="P965" s="36">
        <f t="shared" si="2361"/>
        <v>0</v>
      </c>
      <c r="Q965" s="36">
        <f t="shared" si="2361"/>
        <v>0</v>
      </c>
      <c r="R965" s="22">
        <f t="shared" si="2361"/>
        <v>7761</v>
      </c>
      <c r="S965" s="36">
        <f t="shared" si="2361"/>
        <v>0</v>
      </c>
      <c r="T965" s="36">
        <f>T966</f>
        <v>0</v>
      </c>
      <c r="U965" s="36">
        <f t="shared" si="2361"/>
        <v>0</v>
      </c>
      <c r="V965" s="36">
        <f t="shared" si="2361"/>
        <v>0</v>
      </c>
      <c r="W965" s="36">
        <f t="shared" si="2361"/>
        <v>0</v>
      </c>
      <c r="X965" s="22">
        <f t="shared" si="2361"/>
        <v>7761</v>
      </c>
      <c r="Y965" s="22">
        <f t="shared" si="2361"/>
        <v>0</v>
      </c>
      <c r="Z965" s="22">
        <f t="shared" si="2361"/>
        <v>2128</v>
      </c>
      <c r="AA965" s="22">
        <f t="shared" si="2361"/>
        <v>0</v>
      </c>
      <c r="AB965" s="104">
        <f t="shared" si="2283"/>
        <v>27.419147017136968</v>
      </c>
      <c r="AC965" s="104"/>
    </row>
    <row r="966" spans="1:29" s="7" customFormat="1" ht="33.75">
      <c r="A966" s="27" t="s">
        <v>195</v>
      </c>
      <c r="B966" s="62" t="s">
        <v>11</v>
      </c>
      <c r="C966" s="62" t="s">
        <v>53</v>
      </c>
      <c r="D966" s="62" t="s">
        <v>331</v>
      </c>
      <c r="E966" s="62" t="s">
        <v>194</v>
      </c>
      <c r="F966" s="22">
        <v>7761</v>
      </c>
      <c r="G966" s="22"/>
      <c r="H966" s="36"/>
      <c r="I966" s="36"/>
      <c r="J966" s="36"/>
      <c r="K966" s="36"/>
      <c r="L966" s="22">
        <f>F966+H966+I966+J966+K966</f>
        <v>7761</v>
      </c>
      <c r="M966" s="22">
        <f>G966+K966</f>
        <v>0</v>
      </c>
      <c r="N966" s="36"/>
      <c r="O966" s="36"/>
      <c r="P966" s="36"/>
      <c r="Q966" s="36"/>
      <c r="R966" s="22">
        <f>L966+N966+O966+P966+Q966</f>
        <v>7761</v>
      </c>
      <c r="S966" s="22">
        <f>M966+Q966</f>
        <v>0</v>
      </c>
      <c r="T966" s="36"/>
      <c r="U966" s="36"/>
      <c r="V966" s="36"/>
      <c r="W966" s="36"/>
      <c r="X966" s="22">
        <f>R966+T966+U966+V966+W966</f>
        <v>7761</v>
      </c>
      <c r="Y966" s="22">
        <f>S966+W966</f>
        <v>0</v>
      </c>
      <c r="Z966" s="22">
        <v>2128</v>
      </c>
      <c r="AA966" s="22"/>
      <c r="AB966" s="104">
        <f t="shared" si="2283"/>
        <v>27.419147017136968</v>
      </c>
      <c r="AC966" s="104"/>
    </row>
    <row r="967" spans="1:29" s="7" customFormat="1" ht="72.75" customHeight="1">
      <c r="A967" s="27" t="s">
        <v>421</v>
      </c>
      <c r="B967" s="62" t="s">
        <v>11</v>
      </c>
      <c r="C967" s="62" t="s">
        <v>53</v>
      </c>
      <c r="D967" s="62" t="s">
        <v>332</v>
      </c>
      <c r="E967" s="62"/>
      <c r="F967" s="22">
        <f t="shared" ref="F967:G968" si="2362">F968</f>
        <v>116</v>
      </c>
      <c r="G967" s="22">
        <f t="shared" si="2362"/>
        <v>0</v>
      </c>
      <c r="H967" s="36">
        <f>H968</f>
        <v>0</v>
      </c>
      <c r="I967" s="36">
        <f t="shared" ref="I967:I968" si="2363">I968</f>
        <v>0</v>
      </c>
      <c r="J967" s="36">
        <f t="shared" ref="J967:J968" si="2364">J968</f>
        <v>0</v>
      </c>
      <c r="K967" s="36">
        <f t="shared" ref="K967:K968" si="2365">K968</f>
        <v>0</v>
      </c>
      <c r="L967" s="22">
        <f t="shared" ref="L967:L968" si="2366">L968</f>
        <v>116</v>
      </c>
      <c r="M967" s="36">
        <f t="shared" ref="M967:M968" si="2367">M968</f>
        <v>0</v>
      </c>
      <c r="N967" s="36">
        <f>N968</f>
        <v>0</v>
      </c>
      <c r="O967" s="36">
        <f t="shared" ref="O967:AA968" si="2368">O968</f>
        <v>0</v>
      </c>
      <c r="P967" s="36">
        <f t="shared" si="2368"/>
        <v>0</v>
      </c>
      <c r="Q967" s="36">
        <f t="shared" si="2368"/>
        <v>0</v>
      </c>
      <c r="R967" s="22">
        <f t="shared" si="2368"/>
        <v>116</v>
      </c>
      <c r="S967" s="36">
        <f t="shared" si="2368"/>
        <v>0</v>
      </c>
      <c r="T967" s="36">
        <f>T968</f>
        <v>0</v>
      </c>
      <c r="U967" s="36">
        <f t="shared" si="2368"/>
        <v>0</v>
      </c>
      <c r="V967" s="36">
        <f t="shared" si="2368"/>
        <v>0</v>
      </c>
      <c r="W967" s="36">
        <f t="shared" si="2368"/>
        <v>0</v>
      </c>
      <c r="X967" s="22">
        <f t="shared" si="2368"/>
        <v>116</v>
      </c>
      <c r="Y967" s="22">
        <f t="shared" si="2368"/>
        <v>0</v>
      </c>
      <c r="Z967" s="22">
        <f t="shared" si="2368"/>
        <v>0</v>
      </c>
      <c r="AA967" s="22">
        <f t="shared" si="2368"/>
        <v>0</v>
      </c>
      <c r="AB967" s="104">
        <f t="shared" si="2283"/>
        <v>0</v>
      </c>
      <c r="AC967" s="104"/>
    </row>
    <row r="968" spans="1:29" s="7" customFormat="1" ht="23.25" customHeight="1">
      <c r="A968" s="48" t="s">
        <v>102</v>
      </c>
      <c r="B968" s="62" t="s">
        <v>11</v>
      </c>
      <c r="C968" s="62" t="s">
        <v>53</v>
      </c>
      <c r="D968" s="62" t="s">
        <v>332</v>
      </c>
      <c r="E968" s="62" t="s">
        <v>91</v>
      </c>
      <c r="F968" s="22">
        <f t="shared" si="2362"/>
        <v>116</v>
      </c>
      <c r="G968" s="22">
        <f t="shared" si="2362"/>
        <v>0</v>
      </c>
      <c r="H968" s="36">
        <f>H969</f>
        <v>0</v>
      </c>
      <c r="I968" s="36">
        <f t="shared" si="2363"/>
        <v>0</v>
      </c>
      <c r="J968" s="36">
        <f t="shared" si="2364"/>
        <v>0</v>
      </c>
      <c r="K968" s="36">
        <f t="shared" si="2365"/>
        <v>0</v>
      </c>
      <c r="L968" s="22">
        <f t="shared" si="2366"/>
        <v>116</v>
      </c>
      <c r="M968" s="36">
        <f t="shared" si="2367"/>
        <v>0</v>
      </c>
      <c r="N968" s="36">
        <f>N969</f>
        <v>0</v>
      </c>
      <c r="O968" s="36">
        <f t="shared" si="2368"/>
        <v>0</v>
      </c>
      <c r="P968" s="36">
        <f t="shared" si="2368"/>
        <v>0</v>
      </c>
      <c r="Q968" s="36">
        <f t="shared" si="2368"/>
        <v>0</v>
      </c>
      <c r="R968" s="22">
        <f t="shared" si="2368"/>
        <v>116</v>
      </c>
      <c r="S968" s="36">
        <f t="shared" si="2368"/>
        <v>0</v>
      </c>
      <c r="T968" s="36">
        <f>T969</f>
        <v>0</v>
      </c>
      <c r="U968" s="36">
        <f t="shared" si="2368"/>
        <v>0</v>
      </c>
      <c r="V968" s="36">
        <f t="shared" si="2368"/>
        <v>0</v>
      </c>
      <c r="W968" s="36">
        <f t="shared" si="2368"/>
        <v>0</v>
      </c>
      <c r="X968" s="22">
        <f t="shared" si="2368"/>
        <v>116</v>
      </c>
      <c r="Y968" s="22">
        <f t="shared" si="2368"/>
        <v>0</v>
      </c>
      <c r="Z968" s="22">
        <f t="shared" si="2368"/>
        <v>0</v>
      </c>
      <c r="AA968" s="22">
        <f t="shared" si="2368"/>
        <v>0</v>
      </c>
      <c r="AB968" s="104">
        <f t="shared" si="2283"/>
        <v>0</v>
      </c>
      <c r="AC968" s="104"/>
    </row>
    <row r="969" spans="1:29" s="7" customFormat="1" ht="33.75">
      <c r="A969" s="27" t="s">
        <v>195</v>
      </c>
      <c r="B969" s="62" t="s">
        <v>11</v>
      </c>
      <c r="C969" s="62" t="s">
        <v>53</v>
      </c>
      <c r="D969" s="62" t="s">
        <v>332</v>
      </c>
      <c r="E969" s="62" t="s">
        <v>194</v>
      </c>
      <c r="F969" s="22">
        <v>116</v>
      </c>
      <c r="G969" s="22"/>
      <c r="H969" s="36"/>
      <c r="I969" s="36"/>
      <c r="J969" s="36"/>
      <c r="K969" s="36"/>
      <c r="L969" s="22">
        <f>F969+H969+I969+J969+K969</f>
        <v>116</v>
      </c>
      <c r="M969" s="22">
        <f>G969+K969</f>
        <v>0</v>
      </c>
      <c r="N969" s="36"/>
      <c r="O969" s="36"/>
      <c r="P969" s="36"/>
      <c r="Q969" s="36"/>
      <c r="R969" s="22">
        <f>L969+N969+O969+P969+Q969</f>
        <v>116</v>
      </c>
      <c r="S969" s="22">
        <f>M969+Q969</f>
        <v>0</v>
      </c>
      <c r="T969" s="36"/>
      <c r="U969" s="36"/>
      <c r="V969" s="36"/>
      <c r="W969" s="36"/>
      <c r="X969" s="22">
        <f>R969+T969+U969+V969+W969</f>
        <v>116</v>
      </c>
      <c r="Y969" s="22">
        <f>S969+W969</f>
        <v>0</v>
      </c>
      <c r="Z969" s="22"/>
      <c r="AA969" s="22"/>
      <c r="AB969" s="104">
        <f t="shared" si="2283"/>
        <v>0</v>
      </c>
      <c r="AC969" s="104"/>
    </row>
    <row r="970" spans="1:29" s="7" customFormat="1" ht="66.75">
      <c r="A970" s="27" t="s">
        <v>217</v>
      </c>
      <c r="B970" s="62" t="s">
        <v>11</v>
      </c>
      <c r="C970" s="62" t="s">
        <v>53</v>
      </c>
      <c r="D970" s="62" t="s">
        <v>333</v>
      </c>
      <c r="E970" s="62"/>
      <c r="F970" s="22">
        <f t="shared" ref="F970:G971" si="2369">F971</f>
        <v>2584</v>
      </c>
      <c r="G970" s="22">
        <f t="shared" si="2369"/>
        <v>0</v>
      </c>
      <c r="H970" s="36">
        <f>H971</f>
        <v>0</v>
      </c>
      <c r="I970" s="36">
        <f t="shared" ref="I970:I971" si="2370">I971</f>
        <v>0</v>
      </c>
      <c r="J970" s="36">
        <f t="shared" ref="J970:J971" si="2371">J971</f>
        <v>0</v>
      </c>
      <c r="K970" s="36">
        <f t="shared" ref="K970:K971" si="2372">K971</f>
        <v>0</v>
      </c>
      <c r="L970" s="22">
        <f t="shared" ref="L970:L971" si="2373">L971</f>
        <v>2584</v>
      </c>
      <c r="M970" s="36">
        <f t="shared" ref="M970:M971" si="2374">M971</f>
        <v>0</v>
      </c>
      <c r="N970" s="36">
        <f>N971</f>
        <v>0</v>
      </c>
      <c r="O970" s="36">
        <f t="shared" ref="O970:AA971" si="2375">O971</f>
        <v>0</v>
      </c>
      <c r="P970" s="36">
        <f t="shared" si="2375"/>
        <v>0</v>
      </c>
      <c r="Q970" s="36">
        <f t="shared" si="2375"/>
        <v>0</v>
      </c>
      <c r="R970" s="22">
        <f t="shared" si="2375"/>
        <v>2584</v>
      </c>
      <c r="S970" s="36">
        <f t="shared" si="2375"/>
        <v>0</v>
      </c>
      <c r="T970" s="36">
        <f>T971</f>
        <v>0</v>
      </c>
      <c r="U970" s="36">
        <f t="shared" si="2375"/>
        <v>0</v>
      </c>
      <c r="V970" s="36">
        <f t="shared" si="2375"/>
        <v>0</v>
      </c>
      <c r="W970" s="36">
        <f t="shared" si="2375"/>
        <v>0</v>
      </c>
      <c r="X970" s="22">
        <f t="shared" si="2375"/>
        <v>2584</v>
      </c>
      <c r="Y970" s="22">
        <f t="shared" si="2375"/>
        <v>0</v>
      </c>
      <c r="Z970" s="22">
        <f t="shared" si="2375"/>
        <v>0</v>
      </c>
      <c r="AA970" s="22">
        <f t="shared" si="2375"/>
        <v>0</v>
      </c>
      <c r="AB970" s="104">
        <f t="shared" si="2283"/>
        <v>0</v>
      </c>
      <c r="AC970" s="104"/>
    </row>
    <row r="971" spans="1:29" s="7" customFormat="1" ht="23.25" customHeight="1">
      <c r="A971" s="48" t="s">
        <v>102</v>
      </c>
      <c r="B971" s="62" t="s">
        <v>11</v>
      </c>
      <c r="C971" s="62" t="s">
        <v>53</v>
      </c>
      <c r="D971" s="62" t="s">
        <v>333</v>
      </c>
      <c r="E971" s="62" t="s">
        <v>91</v>
      </c>
      <c r="F971" s="22">
        <f t="shared" si="2369"/>
        <v>2584</v>
      </c>
      <c r="G971" s="22">
        <f t="shared" si="2369"/>
        <v>0</v>
      </c>
      <c r="H971" s="36">
        <f>H972</f>
        <v>0</v>
      </c>
      <c r="I971" s="36">
        <f t="shared" si="2370"/>
        <v>0</v>
      </c>
      <c r="J971" s="36">
        <f t="shared" si="2371"/>
        <v>0</v>
      </c>
      <c r="K971" s="36">
        <f t="shared" si="2372"/>
        <v>0</v>
      </c>
      <c r="L971" s="22">
        <f t="shared" si="2373"/>
        <v>2584</v>
      </c>
      <c r="M971" s="36">
        <f t="shared" si="2374"/>
        <v>0</v>
      </c>
      <c r="N971" s="36">
        <f>N972</f>
        <v>0</v>
      </c>
      <c r="O971" s="36">
        <f t="shared" si="2375"/>
        <v>0</v>
      </c>
      <c r="P971" s="36">
        <f t="shared" si="2375"/>
        <v>0</v>
      </c>
      <c r="Q971" s="36">
        <f t="shared" si="2375"/>
        <v>0</v>
      </c>
      <c r="R971" s="22">
        <f t="shared" si="2375"/>
        <v>2584</v>
      </c>
      <c r="S971" s="36">
        <f t="shared" si="2375"/>
        <v>0</v>
      </c>
      <c r="T971" s="36">
        <f>T972</f>
        <v>0</v>
      </c>
      <c r="U971" s="36">
        <f t="shared" si="2375"/>
        <v>0</v>
      </c>
      <c r="V971" s="36">
        <f t="shared" si="2375"/>
        <v>0</v>
      </c>
      <c r="W971" s="36">
        <f t="shared" si="2375"/>
        <v>0</v>
      </c>
      <c r="X971" s="22">
        <f t="shared" si="2375"/>
        <v>2584</v>
      </c>
      <c r="Y971" s="22">
        <f t="shared" si="2375"/>
        <v>0</v>
      </c>
      <c r="Z971" s="22">
        <f t="shared" si="2375"/>
        <v>0</v>
      </c>
      <c r="AA971" s="22">
        <f t="shared" si="2375"/>
        <v>0</v>
      </c>
      <c r="AB971" s="104">
        <f t="shared" si="2283"/>
        <v>0</v>
      </c>
      <c r="AC971" s="104"/>
    </row>
    <row r="972" spans="1:29" s="7" customFormat="1" ht="38.25" customHeight="1">
      <c r="A972" s="27" t="s">
        <v>195</v>
      </c>
      <c r="B972" s="62" t="s">
        <v>11</v>
      </c>
      <c r="C972" s="62" t="s">
        <v>53</v>
      </c>
      <c r="D972" s="62" t="s">
        <v>333</v>
      </c>
      <c r="E972" s="62" t="s">
        <v>194</v>
      </c>
      <c r="F972" s="22">
        <v>2584</v>
      </c>
      <c r="G972" s="22"/>
      <c r="H972" s="36"/>
      <c r="I972" s="36"/>
      <c r="J972" s="36"/>
      <c r="K972" s="36"/>
      <c r="L972" s="22">
        <f>F972+H972+I972+J972+K972</f>
        <v>2584</v>
      </c>
      <c r="M972" s="22">
        <f>G972+K972</f>
        <v>0</v>
      </c>
      <c r="N972" s="36"/>
      <c r="O972" s="36"/>
      <c r="P972" s="36"/>
      <c r="Q972" s="36"/>
      <c r="R972" s="22">
        <f>L972+N972+O972+P972+Q972</f>
        <v>2584</v>
      </c>
      <c r="S972" s="22">
        <f>M972+Q972</f>
        <v>0</v>
      </c>
      <c r="T972" s="36"/>
      <c r="U972" s="36"/>
      <c r="V972" s="36"/>
      <c r="W972" s="36"/>
      <c r="X972" s="22">
        <f>R972+T972+U972+V972+W972</f>
        <v>2584</v>
      </c>
      <c r="Y972" s="22">
        <f>S972+W972</f>
        <v>0</v>
      </c>
      <c r="Z972" s="22"/>
      <c r="AA972" s="22"/>
      <c r="AB972" s="104">
        <f t="shared" si="2283"/>
        <v>0</v>
      </c>
      <c r="AC972" s="104"/>
    </row>
    <row r="973" spans="1:29" s="7" customFormat="1" ht="40.5" customHeight="1">
      <c r="A973" s="27" t="s">
        <v>218</v>
      </c>
      <c r="B973" s="62" t="s">
        <v>11</v>
      </c>
      <c r="C973" s="62" t="s">
        <v>53</v>
      </c>
      <c r="D973" s="62" t="s">
        <v>334</v>
      </c>
      <c r="E973" s="62"/>
      <c r="F973" s="22">
        <f t="shared" ref="F973:G974" si="2376">F974</f>
        <v>984</v>
      </c>
      <c r="G973" s="22">
        <f t="shared" si="2376"/>
        <v>0</v>
      </c>
      <c r="H973" s="36">
        <f>H974</f>
        <v>0</v>
      </c>
      <c r="I973" s="36">
        <f t="shared" ref="I973:I974" si="2377">I974</f>
        <v>0</v>
      </c>
      <c r="J973" s="36">
        <f t="shared" ref="J973:J974" si="2378">J974</f>
        <v>0</v>
      </c>
      <c r="K973" s="36">
        <f t="shared" ref="K973:K974" si="2379">K974</f>
        <v>0</v>
      </c>
      <c r="L973" s="22">
        <f t="shared" ref="L973:L974" si="2380">L974</f>
        <v>984</v>
      </c>
      <c r="M973" s="36">
        <f t="shared" ref="M973:M974" si="2381">M974</f>
        <v>0</v>
      </c>
      <c r="N973" s="36">
        <f>N974</f>
        <v>0</v>
      </c>
      <c r="O973" s="36">
        <f t="shared" ref="O973:AA974" si="2382">O974</f>
        <v>0</v>
      </c>
      <c r="P973" s="36">
        <f t="shared" si="2382"/>
        <v>0</v>
      </c>
      <c r="Q973" s="36">
        <f t="shared" si="2382"/>
        <v>0</v>
      </c>
      <c r="R973" s="22">
        <f t="shared" si="2382"/>
        <v>984</v>
      </c>
      <c r="S973" s="36">
        <f t="shared" si="2382"/>
        <v>0</v>
      </c>
      <c r="T973" s="36">
        <f>T974</f>
        <v>0</v>
      </c>
      <c r="U973" s="36">
        <f t="shared" si="2382"/>
        <v>0</v>
      </c>
      <c r="V973" s="36">
        <f t="shared" si="2382"/>
        <v>0</v>
      </c>
      <c r="W973" s="36">
        <f t="shared" si="2382"/>
        <v>0</v>
      </c>
      <c r="X973" s="22">
        <f t="shared" si="2382"/>
        <v>984</v>
      </c>
      <c r="Y973" s="22">
        <f t="shared" si="2382"/>
        <v>0</v>
      </c>
      <c r="Z973" s="22">
        <f t="shared" si="2382"/>
        <v>0</v>
      </c>
      <c r="AA973" s="22">
        <f t="shared" si="2382"/>
        <v>0</v>
      </c>
      <c r="AB973" s="104">
        <f t="shared" si="2283"/>
        <v>0</v>
      </c>
      <c r="AC973" s="104"/>
    </row>
    <row r="974" spans="1:29" s="7" customFormat="1" ht="21.75" customHeight="1">
      <c r="A974" s="48" t="s">
        <v>102</v>
      </c>
      <c r="B974" s="62" t="s">
        <v>11</v>
      </c>
      <c r="C974" s="62" t="s">
        <v>53</v>
      </c>
      <c r="D974" s="62" t="s">
        <v>334</v>
      </c>
      <c r="E974" s="62" t="s">
        <v>91</v>
      </c>
      <c r="F974" s="22">
        <f t="shared" si="2376"/>
        <v>984</v>
      </c>
      <c r="G974" s="22">
        <f t="shared" si="2376"/>
        <v>0</v>
      </c>
      <c r="H974" s="36">
        <f>H975</f>
        <v>0</v>
      </c>
      <c r="I974" s="36">
        <f t="shared" si="2377"/>
        <v>0</v>
      </c>
      <c r="J974" s="36">
        <f t="shared" si="2378"/>
        <v>0</v>
      </c>
      <c r="K974" s="36">
        <f t="shared" si="2379"/>
        <v>0</v>
      </c>
      <c r="L974" s="22">
        <f t="shared" si="2380"/>
        <v>984</v>
      </c>
      <c r="M974" s="36">
        <f t="shared" si="2381"/>
        <v>0</v>
      </c>
      <c r="N974" s="36">
        <f>N975</f>
        <v>0</v>
      </c>
      <c r="O974" s="36">
        <f t="shared" si="2382"/>
        <v>0</v>
      </c>
      <c r="P974" s="36">
        <f t="shared" si="2382"/>
        <v>0</v>
      </c>
      <c r="Q974" s="36">
        <f t="shared" si="2382"/>
        <v>0</v>
      </c>
      <c r="R974" s="22">
        <f t="shared" si="2382"/>
        <v>984</v>
      </c>
      <c r="S974" s="36">
        <f t="shared" si="2382"/>
        <v>0</v>
      </c>
      <c r="T974" s="36">
        <f>T975</f>
        <v>0</v>
      </c>
      <c r="U974" s="36">
        <f t="shared" si="2382"/>
        <v>0</v>
      </c>
      <c r="V974" s="36">
        <f t="shared" si="2382"/>
        <v>0</v>
      </c>
      <c r="W974" s="36">
        <f t="shared" si="2382"/>
        <v>0</v>
      </c>
      <c r="X974" s="22">
        <f t="shared" si="2382"/>
        <v>984</v>
      </c>
      <c r="Y974" s="22">
        <f t="shared" si="2382"/>
        <v>0</v>
      </c>
      <c r="Z974" s="22">
        <f t="shared" si="2382"/>
        <v>0</v>
      </c>
      <c r="AA974" s="22">
        <f t="shared" si="2382"/>
        <v>0</v>
      </c>
      <c r="AB974" s="104">
        <f t="shared" si="2283"/>
        <v>0</v>
      </c>
      <c r="AC974" s="104"/>
    </row>
    <row r="975" spans="1:29" s="7" customFormat="1" ht="33.75">
      <c r="A975" s="27" t="s">
        <v>195</v>
      </c>
      <c r="B975" s="62" t="s">
        <v>11</v>
      </c>
      <c r="C975" s="62" t="s">
        <v>53</v>
      </c>
      <c r="D975" s="62" t="s">
        <v>334</v>
      </c>
      <c r="E975" s="62" t="s">
        <v>194</v>
      </c>
      <c r="F975" s="22">
        <v>984</v>
      </c>
      <c r="G975" s="22"/>
      <c r="H975" s="36"/>
      <c r="I975" s="36"/>
      <c r="J975" s="36"/>
      <c r="K975" s="36"/>
      <c r="L975" s="22">
        <f>F975+H975+I975+J975+K975</f>
        <v>984</v>
      </c>
      <c r="M975" s="22">
        <f>G975+K975</f>
        <v>0</v>
      </c>
      <c r="N975" s="36"/>
      <c r="O975" s="36"/>
      <c r="P975" s="36"/>
      <c r="Q975" s="36"/>
      <c r="R975" s="22">
        <f>L975+N975+O975+P975+Q975</f>
        <v>984</v>
      </c>
      <c r="S975" s="22">
        <f>M975+Q975</f>
        <v>0</v>
      </c>
      <c r="T975" s="36"/>
      <c r="U975" s="36"/>
      <c r="V975" s="36"/>
      <c r="W975" s="36"/>
      <c r="X975" s="22">
        <f>R975+T975+U975+V975+W975</f>
        <v>984</v>
      </c>
      <c r="Y975" s="22">
        <f>S975+W975</f>
        <v>0</v>
      </c>
      <c r="Z975" s="22"/>
      <c r="AA975" s="22"/>
      <c r="AB975" s="104">
        <f t="shared" si="2283"/>
        <v>0</v>
      </c>
      <c r="AC975" s="104"/>
    </row>
    <row r="976" spans="1:29" s="7" customFormat="1" ht="39" customHeight="1">
      <c r="A976" s="27" t="s">
        <v>219</v>
      </c>
      <c r="B976" s="62" t="s">
        <v>11</v>
      </c>
      <c r="C976" s="62" t="s">
        <v>53</v>
      </c>
      <c r="D976" s="62" t="s">
        <v>335</v>
      </c>
      <c r="E976" s="62"/>
      <c r="F976" s="22">
        <f t="shared" ref="F976:G977" si="2383">F977</f>
        <v>122</v>
      </c>
      <c r="G976" s="22">
        <f t="shared" si="2383"/>
        <v>0</v>
      </c>
      <c r="H976" s="36">
        <f>H977</f>
        <v>0</v>
      </c>
      <c r="I976" s="36">
        <f t="shared" ref="I976:I977" si="2384">I977</f>
        <v>0</v>
      </c>
      <c r="J976" s="36">
        <f t="shared" ref="J976:J977" si="2385">J977</f>
        <v>0</v>
      </c>
      <c r="K976" s="36">
        <f t="shared" ref="K976:K977" si="2386">K977</f>
        <v>0</v>
      </c>
      <c r="L976" s="22">
        <f t="shared" ref="L976:L977" si="2387">L977</f>
        <v>122</v>
      </c>
      <c r="M976" s="36">
        <f t="shared" ref="M976:M977" si="2388">M977</f>
        <v>0</v>
      </c>
      <c r="N976" s="36">
        <f>N977</f>
        <v>0</v>
      </c>
      <c r="O976" s="36">
        <f t="shared" ref="O976:AA977" si="2389">O977</f>
        <v>0</v>
      </c>
      <c r="P976" s="36">
        <f t="shared" si="2389"/>
        <v>0</v>
      </c>
      <c r="Q976" s="36">
        <f t="shared" si="2389"/>
        <v>0</v>
      </c>
      <c r="R976" s="22">
        <f t="shared" si="2389"/>
        <v>122</v>
      </c>
      <c r="S976" s="36">
        <f t="shared" si="2389"/>
        <v>0</v>
      </c>
      <c r="T976" s="36">
        <f>T977</f>
        <v>0</v>
      </c>
      <c r="U976" s="36">
        <f t="shared" si="2389"/>
        <v>0</v>
      </c>
      <c r="V976" s="36">
        <f t="shared" si="2389"/>
        <v>0</v>
      </c>
      <c r="W976" s="36">
        <f t="shared" si="2389"/>
        <v>0</v>
      </c>
      <c r="X976" s="22">
        <f t="shared" si="2389"/>
        <v>122</v>
      </c>
      <c r="Y976" s="22">
        <f t="shared" si="2389"/>
        <v>0</v>
      </c>
      <c r="Z976" s="22">
        <f t="shared" si="2389"/>
        <v>0</v>
      </c>
      <c r="AA976" s="22">
        <f t="shared" si="2389"/>
        <v>0</v>
      </c>
      <c r="AB976" s="104">
        <f t="shared" ref="AB976:AB1039" si="2390">Z976/X976*100</f>
        <v>0</v>
      </c>
      <c r="AC976" s="104"/>
    </row>
    <row r="977" spans="1:29" s="7" customFormat="1" ht="25.5" customHeight="1">
      <c r="A977" s="48" t="s">
        <v>102</v>
      </c>
      <c r="B977" s="62" t="s">
        <v>11</v>
      </c>
      <c r="C977" s="62" t="s">
        <v>53</v>
      </c>
      <c r="D977" s="62" t="s">
        <v>335</v>
      </c>
      <c r="E977" s="62" t="s">
        <v>91</v>
      </c>
      <c r="F977" s="22">
        <f t="shared" si="2383"/>
        <v>122</v>
      </c>
      <c r="G977" s="22">
        <f t="shared" si="2383"/>
        <v>0</v>
      </c>
      <c r="H977" s="36">
        <f>H978</f>
        <v>0</v>
      </c>
      <c r="I977" s="36">
        <f t="shared" si="2384"/>
        <v>0</v>
      </c>
      <c r="J977" s="36">
        <f t="shared" si="2385"/>
        <v>0</v>
      </c>
      <c r="K977" s="36">
        <f t="shared" si="2386"/>
        <v>0</v>
      </c>
      <c r="L977" s="22">
        <f t="shared" si="2387"/>
        <v>122</v>
      </c>
      <c r="M977" s="36">
        <f t="shared" si="2388"/>
        <v>0</v>
      </c>
      <c r="N977" s="36">
        <f>N978</f>
        <v>0</v>
      </c>
      <c r="O977" s="36">
        <f t="shared" si="2389"/>
        <v>0</v>
      </c>
      <c r="P977" s="36">
        <f t="shared" si="2389"/>
        <v>0</v>
      </c>
      <c r="Q977" s="36">
        <f t="shared" si="2389"/>
        <v>0</v>
      </c>
      <c r="R977" s="22">
        <f t="shared" si="2389"/>
        <v>122</v>
      </c>
      <c r="S977" s="36">
        <f t="shared" si="2389"/>
        <v>0</v>
      </c>
      <c r="T977" s="36">
        <f>T978</f>
        <v>0</v>
      </c>
      <c r="U977" s="36">
        <f t="shared" si="2389"/>
        <v>0</v>
      </c>
      <c r="V977" s="36">
        <f t="shared" si="2389"/>
        <v>0</v>
      </c>
      <c r="W977" s="36">
        <f t="shared" si="2389"/>
        <v>0</v>
      </c>
      <c r="X977" s="22">
        <f t="shared" si="2389"/>
        <v>122</v>
      </c>
      <c r="Y977" s="22">
        <f t="shared" si="2389"/>
        <v>0</v>
      </c>
      <c r="Z977" s="22">
        <f t="shared" si="2389"/>
        <v>0</v>
      </c>
      <c r="AA977" s="22">
        <f t="shared" si="2389"/>
        <v>0</v>
      </c>
      <c r="AB977" s="104">
        <f t="shared" si="2390"/>
        <v>0</v>
      </c>
      <c r="AC977" s="104"/>
    </row>
    <row r="978" spans="1:29" s="7" customFormat="1" ht="33.75">
      <c r="A978" s="27" t="s">
        <v>195</v>
      </c>
      <c r="B978" s="62" t="s">
        <v>11</v>
      </c>
      <c r="C978" s="62" t="s">
        <v>53</v>
      </c>
      <c r="D978" s="62" t="s">
        <v>335</v>
      </c>
      <c r="E978" s="62" t="s">
        <v>194</v>
      </c>
      <c r="F978" s="22">
        <v>122</v>
      </c>
      <c r="G978" s="22"/>
      <c r="H978" s="36"/>
      <c r="I978" s="36"/>
      <c r="J978" s="36"/>
      <c r="K978" s="36"/>
      <c r="L978" s="22">
        <f>F978+H978+I978+J978+K978</f>
        <v>122</v>
      </c>
      <c r="M978" s="22">
        <f>G978+K978</f>
        <v>0</v>
      </c>
      <c r="N978" s="36"/>
      <c r="O978" s="36"/>
      <c r="P978" s="36"/>
      <c r="Q978" s="36"/>
      <c r="R978" s="22">
        <f>L978+N978+O978+P978+Q978</f>
        <v>122</v>
      </c>
      <c r="S978" s="22">
        <f>M978+Q978</f>
        <v>0</v>
      </c>
      <c r="T978" s="36"/>
      <c r="U978" s="36"/>
      <c r="V978" s="36"/>
      <c r="W978" s="36"/>
      <c r="X978" s="22">
        <f>R978+T978+U978+V978+W978</f>
        <v>122</v>
      </c>
      <c r="Y978" s="22">
        <f>S978+W978</f>
        <v>0</v>
      </c>
      <c r="Z978" s="22"/>
      <c r="AA978" s="22"/>
      <c r="AB978" s="104">
        <f t="shared" si="2390"/>
        <v>0</v>
      </c>
      <c r="AC978" s="104"/>
    </row>
    <row r="979" spans="1:29" s="7" customFormat="1" ht="54" customHeight="1">
      <c r="A979" s="27" t="s">
        <v>220</v>
      </c>
      <c r="B979" s="62" t="s">
        <v>11</v>
      </c>
      <c r="C979" s="62" t="s">
        <v>53</v>
      </c>
      <c r="D979" s="62" t="s">
        <v>336</v>
      </c>
      <c r="E979" s="62"/>
      <c r="F979" s="22">
        <f t="shared" ref="F979:G980" si="2391">F980</f>
        <v>459</v>
      </c>
      <c r="G979" s="22">
        <f t="shared" si="2391"/>
        <v>0</v>
      </c>
      <c r="H979" s="36">
        <f>H980</f>
        <v>0</v>
      </c>
      <c r="I979" s="36">
        <f t="shared" ref="I979:I980" si="2392">I980</f>
        <v>0</v>
      </c>
      <c r="J979" s="36">
        <f t="shared" ref="J979:J980" si="2393">J980</f>
        <v>0</v>
      </c>
      <c r="K979" s="36">
        <f t="shared" ref="K979:K980" si="2394">K980</f>
        <v>0</v>
      </c>
      <c r="L979" s="22">
        <f t="shared" ref="L979:L980" si="2395">L980</f>
        <v>459</v>
      </c>
      <c r="M979" s="36">
        <f t="shared" ref="M979:M980" si="2396">M980</f>
        <v>0</v>
      </c>
      <c r="N979" s="36">
        <f>N980</f>
        <v>0</v>
      </c>
      <c r="O979" s="36">
        <f t="shared" ref="O979:AA980" si="2397">O980</f>
        <v>0</v>
      </c>
      <c r="P979" s="36">
        <f t="shared" si="2397"/>
        <v>0</v>
      </c>
      <c r="Q979" s="36">
        <f t="shared" si="2397"/>
        <v>0</v>
      </c>
      <c r="R979" s="22">
        <f t="shared" si="2397"/>
        <v>459</v>
      </c>
      <c r="S979" s="36">
        <f t="shared" si="2397"/>
        <v>0</v>
      </c>
      <c r="T979" s="36">
        <f>T980</f>
        <v>0</v>
      </c>
      <c r="U979" s="36">
        <f t="shared" si="2397"/>
        <v>0</v>
      </c>
      <c r="V979" s="36">
        <f t="shared" si="2397"/>
        <v>0</v>
      </c>
      <c r="W979" s="36">
        <f t="shared" si="2397"/>
        <v>0</v>
      </c>
      <c r="X979" s="22">
        <f t="shared" si="2397"/>
        <v>459</v>
      </c>
      <c r="Y979" s="22">
        <f t="shared" si="2397"/>
        <v>0</v>
      </c>
      <c r="Z979" s="22">
        <f t="shared" si="2397"/>
        <v>10</v>
      </c>
      <c r="AA979" s="22">
        <f t="shared" si="2397"/>
        <v>0</v>
      </c>
      <c r="AB979" s="104">
        <f t="shared" si="2390"/>
        <v>2.1786492374727668</v>
      </c>
      <c r="AC979" s="104"/>
    </row>
    <row r="980" spans="1:29" s="7" customFormat="1" ht="21.75" customHeight="1">
      <c r="A980" s="48" t="s">
        <v>102</v>
      </c>
      <c r="B980" s="62" t="s">
        <v>11</v>
      </c>
      <c r="C980" s="62" t="s">
        <v>53</v>
      </c>
      <c r="D980" s="62" t="s">
        <v>336</v>
      </c>
      <c r="E980" s="62" t="s">
        <v>91</v>
      </c>
      <c r="F980" s="22">
        <f t="shared" si="2391"/>
        <v>459</v>
      </c>
      <c r="G980" s="22">
        <f t="shared" si="2391"/>
        <v>0</v>
      </c>
      <c r="H980" s="36">
        <f>H981</f>
        <v>0</v>
      </c>
      <c r="I980" s="36">
        <f t="shared" si="2392"/>
        <v>0</v>
      </c>
      <c r="J980" s="36">
        <f t="shared" si="2393"/>
        <v>0</v>
      </c>
      <c r="K980" s="36">
        <f t="shared" si="2394"/>
        <v>0</v>
      </c>
      <c r="L980" s="22">
        <f t="shared" si="2395"/>
        <v>459</v>
      </c>
      <c r="M980" s="36">
        <f t="shared" si="2396"/>
        <v>0</v>
      </c>
      <c r="N980" s="36">
        <f>N981</f>
        <v>0</v>
      </c>
      <c r="O980" s="36">
        <f t="shared" si="2397"/>
        <v>0</v>
      </c>
      <c r="P980" s="36">
        <f t="shared" si="2397"/>
        <v>0</v>
      </c>
      <c r="Q980" s="36">
        <f t="shared" si="2397"/>
        <v>0</v>
      </c>
      <c r="R980" s="22">
        <f t="shared" si="2397"/>
        <v>459</v>
      </c>
      <c r="S980" s="36">
        <f t="shared" si="2397"/>
        <v>0</v>
      </c>
      <c r="T980" s="36">
        <f>T981</f>
        <v>0</v>
      </c>
      <c r="U980" s="36">
        <f t="shared" si="2397"/>
        <v>0</v>
      </c>
      <c r="V980" s="36">
        <f t="shared" si="2397"/>
        <v>0</v>
      </c>
      <c r="W980" s="36">
        <f t="shared" si="2397"/>
        <v>0</v>
      </c>
      <c r="X980" s="22">
        <f t="shared" si="2397"/>
        <v>459</v>
      </c>
      <c r="Y980" s="22">
        <f t="shared" si="2397"/>
        <v>0</v>
      </c>
      <c r="Z980" s="22">
        <f t="shared" si="2397"/>
        <v>10</v>
      </c>
      <c r="AA980" s="22">
        <f t="shared" si="2397"/>
        <v>0</v>
      </c>
      <c r="AB980" s="104">
        <f t="shared" si="2390"/>
        <v>2.1786492374727668</v>
      </c>
      <c r="AC980" s="104"/>
    </row>
    <row r="981" spans="1:29" s="7" customFormat="1" ht="33.75">
      <c r="A981" s="27" t="s">
        <v>195</v>
      </c>
      <c r="B981" s="62" t="s">
        <v>11</v>
      </c>
      <c r="C981" s="62" t="s">
        <v>53</v>
      </c>
      <c r="D981" s="62" t="s">
        <v>336</v>
      </c>
      <c r="E981" s="62" t="s">
        <v>194</v>
      </c>
      <c r="F981" s="22">
        <v>459</v>
      </c>
      <c r="G981" s="22"/>
      <c r="H981" s="36"/>
      <c r="I981" s="36"/>
      <c r="J981" s="36"/>
      <c r="K981" s="36"/>
      <c r="L981" s="22">
        <f>F981+H981+I981+J981+K981</f>
        <v>459</v>
      </c>
      <c r="M981" s="22">
        <f>G981+K981</f>
        <v>0</v>
      </c>
      <c r="N981" s="36"/>
      <c r="O981" s="36"/>
      <c r="P981" s="36"/>
      <c r="Q981" s="36"/>
      <c r="R981" s="22">
        <f>L981+N981+O981+P981+Q981</f>
        <v>459</v>
      </c>
      <c r="S981" s="22">
        <f>M981+Q981</f>
        <v>0</v>
      </c>
      <c r="T981" s="36"/>
      <c r="U981" s="36"/>
      <c r="V981" s="36"/>
      <c r="W981" s="36"/>
      <c r="X981" s="22">
        <f>R981+T981+U981+V981+W981</f>
        <v>459</v>
      </c>
      <c r="Y981" s="22">
        <f>S981+W981</f>
        <v>0</v>
      </c>
      <c r="Z981" s="22">
        <v>10</v>
      </c>
      <c r="AA981" s="22"/>
      <c r="AB981" s="104">
        <f t="shared" si="2390"/>
        <v>2.1786492374727668</v>
      </c>
      <c r="AC981" s="104"/>
    </row>
    <row r="982" spans="1:29" s="7" customFormat="1" ht="39" customHeight="1">
      <c r="A982" s="27" t="s">
        <v>144</v>
      </c>
      <c r="B982" s="62" t="s">
        <v>11</v>
      </c>
      <c r="C982" s="62" t="s">
        <v>53</v>
      </c>
      <c r="D982" s="62" t="s">
        <v>337</v>
      </c>
      <c r="E982" s="62"/>
      <c r="F982" s="22">
        <f t="shared" ref="F982:G983" si="2398">F983</f>
        <v>3304</v>
      </c>
      <c r="G982" s="22">
        <f t="shared" si="2398"/>
        <v>0</v>
      </c>
      <c r="H982" s="36">
        <f>H983</f>
        <v>0</v>
      </c>
      <c r="I982" s="36">
        <f t="shared" ref="I982:I983" si="2399">I983</f>
        <v>0</v>
      </c>
      <c r="J982" s="36">
        <f t="shared" ref="J982:J983" si="2400">J983</f>
        <v>0</v>
      </c>
      <c r="K982" s="36">
        <f t="shared" ref="K982:K983" si="2401">K983</f>
        <v>0</v>
      </c>
      <c r="L982" s="22">
        <f t="shared" ref="L982:L983" si="2402">L983</f>
        <v>3304</v>
      </c>
      <c r="M982" s="36">
        <f t="shared" ref="M982:M983" si="2403">M983</f>
        <v>0</v>
      </c>
      <c r="N982" s="36">
        <f>N983</f>
        <v>0</v>
      </c>
      <c r="O982" s="36">
        <f t="shared" ref="O982:AA983" si="2404">O983</f>
        <v>0</v>
      </c>
      <c r="P982" s="36">
        <f t="shared" si="2404"/>
        <v>0</v>
      </c>
      <c r="Q982" s="36">
        <f t="shared" si="2404"/>
        <v>0</v>
      </c>
      <c r="R982" s="22">
        <f t="shared" si="2404"/>
        <v>3304</v>
      </c>
      <c r="S982" s="36">
        <f t="shared" si="2404"/>
        <v>0</v>
      </c>
      <c r="T982" s="36">
        <f>T983</f>
        <v>0</v>
      </c>
      <c r="U982" s="36">
        <f t="shared" si="2404"/>
        <v>0</v>
      </c>
      <c r="V982" s="36">
        <f t="shared" si="2404"/>
        <v>0</v>
      </c>
      <c r="W982" s="36">
        <f t="shared" si="2404"/>
        <v>0</v>
      </c>
      <c r="X982" s="22">
        <f t="shared" si="2404"/>
        <v>3304</v>
      </c>
      <c r="Y982" s="22">
        <f t="shared" si="2404"/>
        <v>0</v>
      </c>
      <c r="Z982" s="22">
        <f t="shared" si="2404"/>
        <v>756</v>
      </c>
      <c r="AA982" s="22">
        <f t="shared" si="2404"/>
        <v>0</v>
      </c>
      <c r="AB982" s="104">
        <f t="shared" si="2390"/>
        <v>22.881355932203391</v>
      </c>
      <c r="AC982" s="104"/>
    </row>
    <row r="983" spans="1:29" s="7" customFormat="1" ht="22.5" customHeight="1">
      <c r="A983" s="48" t="s">
        <v>102</v>
      </c>
      <c r="B983" s="62" t="s">
        <v>11</v>
      </c>
      <c r="C983" s="62" t="s">
        <v>53</v>
      </c>
      <c r="D983" s="62" t="s">
        <v>337</v>
      </c>
      <c r="E983" s="62" t="s">
        <v>91</v>
      </c>
      <c r="F983" s="22">
        <f t="shared" si="2398"/>
        <v>3304</v>
      </c>
      <c r="G983" s="22">
        <f t="shared" si="2398"/>
        <v>0</v>
      </c>
      <c r="H983" s="36">
        <f>H984</f>
        <v>0</v>
      </c>
      <c r="I983" s="36">
        <f t="shared" si="2399"/>
        <v>0</v>
      </c>
      <c r="J983" s="36">
        <f t="shared" si="2400"/>
        <v>0</v>
      </c>
      <c r="K983" s="36">
        <f t="shared" si="2401"/>
        <v>0</v>
      </c>
      <c r="L983" s="22">
        <f t="shared" si="2402"/>
        <v>3304</v>
      </c>
      <c r="M983" s="36">
        <f t="shared" si="2403"/>
        <v>0</v>
      </c>
      <c r="N983" s="36">
        <f>N984</f>
        <v>0</v>
      </c>
      <c r="O983" s="36">
        <f t="shared" si="2404"/>
        <v>0</v>
      </c>
      <c r="P983" s="36">
        <f t="shared" si="2404"/>
        <v>0</v>
      </c>
      <c r="Q983" s="36">
        <f t="shared" si="2404"/>
        <v>0</v>
      </c>
      <c r="R983" s="22">
        <f t="shared" si="2404"/>
        <v>3304</v>
      </c>
      <c r="S983" s="36">
        <f t="shared" si="2404"/>
        <v>0</v>
      </c>
      <c r="T983" s="36">
        <f>T984</f>
        <v>0</v>
      </c>
      <c r="U983" s="36">
        <f t="shared" si="2404"/>
        <v>0</v>
      </c>
      <c r="V983" s="36">
        <f t="shared" si="2404"/>
        <v>0</v>
      </c>
      <c r="W983" s="36">
        <f t="shared" si="2404"/>
        <v>0</v>
      </c>
      <c r="X983" s="22">
        <f t="shared" si="2404"/>
        <v>3304</v>
      </c>
      <c r="Y983" s="22">
        <f t="shared" si="2404"/>
        <v>0</v>
      </c>
      <c r="Z983" s="22">
        <f t="shared" si="2404"/>
        <v>756</v>
      </c>
      <c r="AA983" s="22">
        <f t="shared" si="2404"/>
        <v>0</v>
      </c>
      <c r="AB983" s="104">
        <f t="shared" si="2390"/>
        <v>22.881355932203391</v>
      </c>
      <c r="AC983" s="104"/>
    </row>
    <row r="984" spans="1:29" s="7" customFormat="1" ht="36.75" customHeight="1">
      <c r="A984" s="27" t="s">
        <v>195</v>
      </c>
      <c r="B984" s="62" t="s">
        <v>11</v>
      </c>
      <c r="C984" s="62" t="s">
        <v>53</v>
      </c>
      <c r="D984" s="62" t="s">
        <v>337</v>
      </c>
      <c r="E984" s="62" t="s">
        <v>194</v>
      </c>
      <c r="F984" s="22">
        <v>3304</v>
      </c>
      <c r="G984" s="22"/>
      <c r="H984" s="36"/>
      <c r="I984" s="36"/>
      <c r="J984" s="36"/>
      <c r="K984" s="36"/>
      <c r="L984" s="22">
        <f>F984+H984+I984+J984+K984</f>
        <v>3304</v>
      </c>
      <c r="M984" s="22">
        <f>G984+K984</f>
        <v>0</v>
      </c>
      <c r="N984" s="36"/>
      <c r="O984" s="36"/>
      <c r="P984" s="36"/>
      <c r="Q984" s="36"/>
      <c r="R984" s="22">
        <f>L984+N984+O984+P984+Q984</f>
        <v>3304</v>
      </c>
      <c r="S984" s="22">
        <f>M984+Q984</f>
        <v>0</v>
      </c>
      <c r="T984" s="36"/>
      <c r="U984" s="36"/>
      <c r="V984" s="36"/>
      <c r="W984" s="36"/>
      <c r="X984" s="22">
        <f>R984+T984+U984+V984+W984</f>
        <v>3304</v>
      </c>
      <c r="Y984" s="22">
        <f>S984+W984</f>
        <v>0</v>
      </c>
      <c r="Z984" s="22">
        <v>756</v>
      </c>
      <c r="AA984" s="22"/>
      <c r="AB984" s="104">
        <f t="shared" si="2390"/>
        <v>22.881355932203391</v>
      </c>
      <c r="AC984" s="104"/>
    </row>
    <row r="985" spans="1:29" s="7" customFormat="1" ht="90" customHeight="1">
      <c r="A985" s="27" t="s">
        <v>151</v>
      </c>
      <c r="B985" s="62" t="s">
        <v>11</v>
      </c>
      <c r="C985" s="62" t="s">
        <v>53</v>
      </c>
      <c r="D985" s="62" t="s">
        <v>338</v>
      </c>
      <c r="E985" s="62"/>
      <c r="F985" s="22">
        <f t="shared" ref="F985:G986" si="2405">F986</f>
        <v>378</v>
      </c>
      <c r="G985" s="22">
        <f t="shared" si="2405"/>
        <v>0</v>
      </c>
      <c r="H985" s="36">
        <f>H986</f>
        <v>0</v>
      </c>
      <c r="I985" s="36">
        <f t="shared" ref="I985:I986" si="2406">I986</f>
        <v>0</v>
      </c>
      <c r="J985" s="36">
        <f t="shared" ref="J985:J986" si="2407">J986</f>
        <v>0</v>
      </c>
      <c r="K985" s="36">
        <f t="shared" ref="K985:K986" si="2408">K986</f>
        <v>0</v>
      </c>
      <c r="L985" s="22">
        <f t="shared" ref="L985:L986" si="2409">L986</f>
        <v>378</v>
      </c>
      <c r="M985" s="36">
        <f t="shared" ref="M985:M986" si="2410">M986</f>
        <v>0</v>
      </c>
      <c r="N985" s="36">
        <f>N986</f>
        <v>0</v>
      </c>
      <c r="O985" s="36">
        <f t="shared" ref="O985:AA986" si="2411">O986</f>
        <v>0</v>
      </c>
      <c r="P985" s="36">
        <f t="shared" si="2411"/>
        <v>0</v>
      </c>
      <c r="Q985" s="36">
        <f t="shared" si="2411"/>
        <v>0</v>
      </c>
      <c r="R985" s="22">
        <f t="shared" si="2411"/>
        <v>378</v>
      </c>
      <c r="S985" s="36">
        <f t="shared" si="2411"/>
        <v>0</v>
      </c>
      <c r="T985" s="36">
        <f>T986</f>
        <v>0</v>
      </c>
      <c r="U985" s="36">
        <f t="shared" si="2411"/>
        <v>0</v>
      </c>
      <c r="V985" s="36">
        <f t="shared" si="2411"/>
        <v>0</v>
      </c>
      <c r="W985" s="36">
        <f t="shared" si="2411"/>
        <v>0</v>
      </c>
      <c r="X985" s="22">
        <f t="shared" si="2411"/>
        <v>378</v>
      </c>
      <c r="Y985" s="22">
        <f t="shared" si="2411"/>
        <v>0</v>
      </c>
      <c r="Z985" s="22">
        <f t="shared" si="2411"/>
        <v>81</v>
      </c>
      <c r="AA985" s="22">
        <f t="shared" si="2411"/>
        <v>0</v>
      </c>
      <c r="AB985" s="104">
        <f t="shared" si="2390"/>
        <v>21.428571428571427</v>
      </c>
      <c r="AC985" s="104"/>
    </row>
    <row r="986" spans="1:29" s="7" customFormat="1" ht="20.25" customHeight="1">
      <c r="A986" s="48" t="s">
        <v>102</v>
      </c>
      <c r="B986" s="62" t="s">
        <v>11</v>
      </c>
      <c r="C986" s="62" t="s">
        <v>53</v>
      </c>
      <c r="D986" s="62" t="s">
        <v>338</v>
      </c>
      <c r="E986" s="62" t="s">
        <v>91</v>
      </c>
      <c r="F986" s="22">
        <f t="shared" si="2405"/>
        <v>378</v>
      </c>
      <c r="G986" s="22">
        <f t="shared" si="2405"/>
        <v>0</v>
      </c>
      <c r="H986" s="36">
        <f>H987</f>
        <v>0</v>
      </c>
      <c r="I986" s="36">
        <f t="shared" si="2406"/>
        <v>0</v>
      </c>
      <c r="J986" s="36">
        <f t="shared" si="2407"/>
        <v>0</v>
      </c>
      <c r="K986" s="36">
        <f t="shared" si="2408"/>
        <v>0</v>
      </c>
      <c r="L986" s="22">
        <f t="shared" si="2409"/>
        <v>378</v>
      </c>
      <c r="M986" s="36">
        <f t="shared" si="2410"/>
        <v>0</v>
      </c>
      <c r="N986" s="36">
        <f>N987</f>
        <v>0</v>
      </c>
      <c r="O986" s="36">
        <f t="shared" si="2411"/>
        <v>0</v>
      </c>
      <c r="P986" s="36">
        <f t="shared" si="2411"/>
        <v>0</v>
      </c>
      <c r="Q986" s="36">
        <f t="shared" si="2411"/>
        <v>0</v>
      </c>
      <c r="R986" s="22">
        <f t="shared" si="2411"/>
        <v>378</v>
      </c>
      <c r="S986" s="36">
        <f t="shared" si="2411"/>
        <v>0</v>
      </c>
      <c r="T986" s="36">
        <f>T987</f>
        <v>0</v>
      </c>
      <c r="U986" s="36">
        <f t="shared" si="2411"/>
        <v>0</v>
      </c>
      <c r="V986" s="36">
        <f t="shared" si="2411"/>
        <v>0</v>
      </c>
      <c r="W986" s="36">
        <f t="shared" si="2411"/>
        <v>0</v>
      </c>
      <c r="X986" s="22">
        <f t="shared" si="2411"/>
        <v>378</v>
      </c>
      <c r="Y986" s="22">
        <f t="shared" si="2411"/>
        <v>0</v>
      </c>
      <c r="Z986" s="22">
        <f t="shared" si="2411"/>
        <v>81</v>
      </c>
      <c r="AA986" s="22">
        <f t="shared" si="2411"/>
        <v>0</v>
      </c>
      <c r="AB986" s="104">
        <f t="shared" si="2390"/>
        <v>21.428571428571427</v>
      </c>
      <c r="AC986" s="104"/>
    </row>
    <row r="987" spans="1:29" s="7" customFormat="1" ht="33.75">
      <c r="A987" s="27" t="s">
        <v>195</v>
      </c>
      <c r="B987" s="62" t="s">
        <v>11</v>
      </c>
      <c r="C987" s="62" t="s">
        <v>53</v>
      </c>
      <c r="D987" s="62" t="s">
        <v>338</v>
      </c>
      <c r="E987" s="62" t="s">
        <v>194</v>
      </c>
      <c r="F987" s="22">
        <v>378</v>
      </c>
      <c r="G987" s="22"/>
      <c r="H987" s="36"/>
      <c r="I987" s="36"/>
      <c r="J987" s="36"/>
      <c r="K987" s="36"/>
      <c r="L987" s="22">
        <f>F987+H987+I987+J987+K987</f>
        <v>378</v>
      </c>
      <c r="M987" s="22">
        <f>G987+K987</f>
        <v>0</v>
      </c>
      <c r="N987" s="36"/>
      <c r="O987" s="36"/>
      <c r="P987" s="36"/>
      <c r="Q987" s="36"/>
      <c r="R987" s="22">
        <f>L987+N987+O987+P987+Q987</f>
        <v>378</v>
      </c>
      <c r="S987" s="22">
        <f>M987+Q987</f>
        <v>0</v>
      </c>
      <c r="T987" s="36"/>
      <c r="U987" s="36"/>
      <c r="V987" s="36"/>
      <c r="W987" s="36"/>
      <c r="X987" s="22">
        <f>R987+T987+U987+V987+W987</f>
        <v>378</v>
      </c>
      <c r="Y987" s="22">
        <f>S987+W987</f>
        <v>0</v>
      </c>
      <c r="Z987" s="22">
        <v>81</v>
      </c>
      <c r="AA987" s="22"/>
      <c r="AB987" s="104">
        <f t="shared" si="2390"/>
        <v>21.428571428571427</v>
      </c>
      <c r="AC987" s="104"/>
    </row>
    <row r="988" spans="1:29" s="7" customFormat="1" ht="54.75" customHeight="1">
      <c r="A988" s="27" t="s">
        <v>145</v>
      </c>
      <c r="B988" s="62" t="s">
        <v>11</v>
      </c>
      <c r="C988" s="62" t="s">
        <v>53</v>
      </c>
      <c r="D988" s="62" t="s">
        <v>339</v>
      </c>
      <c r="E988" s="62"/>
      <c r="F988" s="22">
        <f t="shared" ref="F988:G989" si="2412">F989</f>
        <v>100</v>
      </c>
      <c r="G988" s="22">
        <f t="shared" si="2412"/>
        <v>0</v>
      </c>
      <c r="H988" s="36">
        <f>H989</f>
        <v>0</v>
      </c>
      <c r="I988" s="36">
        <f t="shared" ref="I988:I989" si="2413">I989</f>
        <v>0</v>
      </c>
      <c r="J988" s="36">
        <f t="shared" ref="J988:J989" si="2414">J989</f>
        <v>0</v>
      </c>
      <c r="K988" s="36">
        <f t="shared" ref="K988:K989" si="2415">K989</f>
        <v>0</v>
      </c>
      <c r="L988" s="22">
        <f t="shared" ref="L988:L989" si="2416">L989</f>
        <v>100</v>
      </c>
      <c r="M988" s="36">
        <f t="shared" ref="M988:M989" si="2417">M989</f>
        <v>0</v>
      </c>
      <c r="N988" s="36">
        <f>N989</f>
        <v>0</v>
      </c>
      <c r="O988" s="36">
        <f t="shared" ref="O988:AA989" si="2418">O989</f>
        <v>0</v>
      </c>
      <c r="P988" s="36">
        <f t="shared" si="2418"/>
        <v>0</v>
      </c>
      <c r="Q988" s="36">
        <f t="shared" si="2418"/>
        <v>0</v>
      </c>
      <c r="R988" s="22">
        <f t="shared" si="2418"/>
        <v>100</v>
      </c>
      <c r="S988" s="36">
        <f t="shared" si="2418"/>
        <v>0</v>
      </c>
      <c r="T988" s="36">
        <f>T989</f>
        <v>0</v>
      </c>
      <c r="U988" s="36">
        <f t="shared" si="2418"/>
        <v>0</v>
      </c>
      <c r="V988" s="36">
        <f t="shared" si="2418"/>
        <v>0</v>
      </c>
      <c r="W988" s="36">
        <f t="shared" si="2418"/>
        <v>0</v>
      </c>
      <c r="X988" s="22">
        <f t="shared" si="2418"/>
        <v>100</v>
      </c>
      <c r="Y988" s="22">
        <f t="shared" si="2418"/>
        <v>0</v>
      </c>
      <c r="Z988" s="22">
        <f t="shared" si="2418"/>
        <v>0</v>
      </c>
      <c r="AA988" s="22">
        <f t="shared" si="2418"/>
        <v>0</v>
      </c>
      <c r="AB988" s="104">
        <f t="shared" si="2390"/>
        <v>0</v>
      </c>
      <c r="AC988" s="104"/>
    </row>
    <row r="989" spans="1:29" s="7" customFormat="1" ht="19.5" customHeight="1">
      <c r="A989" s="48" t="s">
        <v>102</v>
      </c>
      <c r="B989" s="62" t="s">
        <v>11</v>
      </c>
      <c r="C989" s="62" t="s">
        <v>53</v>
      </c>
      <c r="D989" s="62" t="s">
        <v>339</v>
      </c>
      <c r="E989" s="62" t="s">
        <v>91</v>
      </c>
      <c r="F989" s="22">
        <f t="shared" si="2412"/>
        <v>100</v>
      </c>
      <c r="G989" s="22">
        <f t="shared" si="2412"/>
        <v>0</v>
      </c>
      <c r="H989" s="36">
        <f>H990</f>
        <v>0</v>
      </c>
      <c r="I989" s="36">
        <f t="shared" si="2413"/>
        <v>0</v>
      </c>
      <c r="J989" s="36">
        <f t="shared" si="2414"/>
        <v>0</v>
      </c>
      <c r="K989" s="36">
        <f t="shared" si="2415"/>
        <v>0</v>
      </c>
      <c r="L989" s="22">
        <f t="shared" si="2416"/>
        <v>100</v>
      </c>
      <c r="M989" s="36">
        <f t="shared" si="2417"/>
        <v>0</v>
      </c>
      <c r="N989" s="36">
        <f>N990</f>
        <v>0</v>
      </c>
      <c r="O989" s="36">
        <f t="shared" si="2418"/>
        <v>0</v>
      </c>
      <c r="P989" s="36">
        <f t="shared" si="2418"/>
        <v>0</v>
      </c>
      <c r="Q989" s="36">
        <f t="shared" si="2418"/>
        <v>0</v>
      </c>
      <c r="R989" s="22">
        <f t="shared" si="2418"/>
        <v>100</v>
      </c>
      <c r="S989" s="36">
        <f t="shared" si="2418"/>
        <v>0</v>
      </c>
      <c r="T989" s="36">
        <f>T990</f>
        <v>0</v>
      </c>
      <c r="U989" s="36">
        <f t="shared" si="2418"/>
        <v>0</v>
      </c>
      <c r="V989" s="36">
        <f t="shared" si="2418"/>
        <v>0</v>
      </c>
      <c r="W989" s="36">
        <f t="shared" si="2418"/>
        <v>0</v>
      </c>
      <c r="X989" s="22">
        <f t="shared" si="2418"/>
        <v>100</v>
      </c>
      <c r="Y989" s="22">
        <f t="shared" si="2418"/>
        <v>0</v>
      </c>
      <c r="Z989" s="22">
        <f t="shared" si="2418"/>
        <v>0</v>
      </c>
      <c r="AA989" s="22">
        <f t="shared" si="2418"/>
        <v>0</v>
      </c>
      <c r="AB989" s="104">
        <f t="shared" si="2390"/>
        <v>0</v>
      </c>
      <c r="AC989" s="104"/>
    </row>
    <row r="990" spans="1:29" s="7" customFormat="1" ht="33.75">
      <c r="A990" s="27" t="s">
        <v>195</v>
      </c>
      <c r="B990" s="62" t="s">
        <v>11</v>
      </c>
      <c r="C990" s="62" t="s">
        <v>53</v>
      </c>
      <c r="D990" s="62" t="s">
        <v>339</v>
      </c>
      <c r="E990" s="62" t="s">
        <v>194</v>
      </c>
      <c r="F990" s="22">
        <v>100</v>
      </c>
      <c r="G990" s="22"/>
      <c r="H990" s="36"/>
      <c r="I990" s="36"/>
      <c r="J990" s="36"/>
      <c r="K990" s="36"/>
      <c r="L990" s="22">
        <f>F990+H990+I990+J990+K990</f>
        <v>100</v>
      </c>
      <c r="M990" s="22">
        <f>G990+K990</f>
        <v>0</v>
      </c>
      <c r="N990" s="36"/>
      <c r="O990" s="36"/>
      <c r="P990" s="36"/>
      <c r="Q990" s="36"/>
      <c r="R990" s="22">
        <f>L990+N990+O990+P990+Q990</f>
        <v>100</v>
      </c>
      <c r="S990" s="22">
        <f>M990+Q990</f>
        <v>0</v>
      </c>
      <c r="T990" s="36"/>
      <c r="U990" s="36"/>
      <c r="V990" s="36"/>
      <c r="W990" s="36"/>
      <c r="X990" s="22">
        <f>R990+T990+U990+V990+W990</f>
        <v>100</v>
      </c>
      <c r="Y990" s="22">
        <f>S990+W990</f>
        <v>0</v>
      </c>
      <c r="Z990" s="22"/>
      <c r="AA990" s="22"/>
      <c r="AB990" s="104">
        <f t="shared" si="2390"/>
        <v>0</v>
      </c>
      <c r="AC990" s="104"/>
    </row>
    <row r="991" spans="1:29" s="7" customFormat="1" ht="177" customHeight="1">
      <c r="A991" s="27" t="s">
        <v>152</v>
      </c>
      <c r="B991" s="62" t="s">
        <v>11</v>
      </c>
      <c r="C991" s="62" t="s">
        <v>53</v>
      </c>
      <c r="D991" s="62" t="s">
        <v>340</v>
      </c>
      <c r="E991" s="62"/>
      <c r="F991" s="22">
        <f t="shared" ref="F991:G992" si="2419">F992</f>
        <v>30</v>
      </c>
      <c r="G991" s="22">
        <f t="shared" si="2419"/>
        <v>0</v>
      </c>
      <c r="H991" s="36">
        <f>H992</f>
        <v>0</v>
      </c>
      <c r="I991" s="36">
        <f t="shared" ref="I991:I992" si="2420">I992</f>
        <v>0</v>
      </c>
      <c r="J991" s="36">
        <f t="shared" ref="J991:J992" si="2421">J992</f>
        <v>0</v>
      </c>
      <c r="K991" s="36">
        <f t="shared" ref="K991:K992" si="2422">K992</f>
        <v>0</v>
      </c>
      <c r="L991" s="22">
        <f t="shared" ref="L991:L992" si="2423">L992</f>
        <v>30</v>
      </c>
      <c r="M991" s="36">
        <f t="shared" ref="M991:M992" si="2424">M992</f>
        <v>0</v>
      </c>
      <c r="N991" s="36">
        <f>N992</f>
        <v>0</v>
      </c>
      <c r="O991" s="36">
        <f t="shared" ref="O991:AA992" si="2425">O992</f>
        <v>0</v>
      </c>
      <c r="P991" s="36">
        <f t="shared" si="2425"/>
        <v>0</v>
      </c>
      <c r="Q991" s="36">
        <f t="shared" si="2425"/>
        <v>0</v>
      </c>
      <c r="R991" s="22">
        <f t="shared" si="2425"/>
        <v>30</v>
      </c>
      <c r="S991" s="36">
        <f t="shared" si="2425"/>
        <v>0</v>
      </c>
      <c r="T991" s="36">
        <f>T992</f>
        <v>0</v>
      </c>
      <c r="U991" s="36">
        <f t="shared" si="2425"/>
        <v>0</v>
      </c>
      <c r="V991" s="36">
        <f t="shared" si="2425"/>
        <v>0</v>
      </c>
      <c r="W991" s="36">
        <f t="shared" si="2425"/>
        <v>0</v>
      </c>
      <c r="X991" s="22">
        <f t="shared" si="2425"/>
        <v>30</v>
      </c>
      <c r="Y991" s="22">
        <f t="shared" si="2425"/>
        <v>0</v>
      </c>
      <c r="Z991" s="22">
        <f t="shared" si="2425"/>
        <v>0</v>
      </c>
      <c r="AA991" s="22">
        <f t="shared" si="2425"/>
        <v>0</v>
      </c>
      <c r="AB991" s="104">
        <f t="shared" si="2390"/>
        <v>0</v>
      </c>
      <c r="AC991" s="104"/>
    </row>
    <row r="992" spans="1:29" s="7" customFormat="1" ht="20.25" customHeight="1">
      <c r="A992" s="48" t="s">
        <v>102</v>
      </c>
      <c r="B992" s="62" t="s">
        <v>11</v>
      </c>
      <c r="C992" s="62" t="s">
        <v>53</v>
      </c>
      <c r="D992" s="62" t="s">
        <v>340</v>
      </c>
      <c r="E992" s="62" t="s">
        <v>91</v>
      </c>
      <c r="F992" s="22">
        <f t="shared" si="2419"/>
        <v>30</v>
      </c>
      <c r="G992" s="22">
        <f t="shared" si="2419"/>
        <v>0</v>
      </c>
      <c r="H992" s="36">
        <f>H993</f>
        <v>0</v>
      </c>
      <c r="I992" s="36">
        <f t="shared" si="2420"/>
        <v>0</v>
      </c>
      <c r="J992" s="36">
        <f t="shared" si="2421"/>
        <v>0</v>
      </c>
      <c r="K992" s="36">
        <f t="shared" si="2422"/>
        <v>0</v>
      </c>
      <c r="L992" s="22">
        <f t="shared" si="2423"/>
        <v>30</v>
      </c>
      <c r="M992" s="36">
        <f t="shared" si="2424"/>
        <v>0</v>
      </c>
      <c r="N992" s="36">
        <f>N993</f>
        <v>0</v>
      </c>
      <c r="O992" s="36">
        <f t="shared" si="2425"/>
        <v>0</v>
      </c>
      <c r="P992" s="36">
        <f t="shared" si="2425"/>
        <v>0</v>
      </c>
      <c r="Q992" s="36">
        <f t="shared" si="2425"/>
        <v>0</v>
      </c>
      <c r="R992" s="22">
        <f t="shared" si="2425"/>
        <v>30</v>
      </c>
      <c r="S992" s="36">
        <f t="shared" si="2425"/>
        <v>0</v>
      </c>
      <c r="T992" s="36">
        <f>T993</f>
        <v>0</v>
      </c>
      <c r="U992" s="36">
        <f t="shared" si="2425"/>
        <v>0</v>
      </c>
      <c r="V992" s="36">
        <f t="shared" si="2425"/>
        <v>0</v>
      </c>
      <c r="W992" s="36">
        <f t="shared" si="2425"/>
        <v>0</v>
      </c>
      <c r="X992" s="22">
        <f t="shared" si="2425"/>
        <v>30</v>
      </c>
      <c r="Y992" s="22">
        <f t="shared" si="2425"/>
        <v>0</v>
      </c>
      <c r="Z992" s="22">
        <f t="shared" si="2425"/>
        <v>0</v>
      </c>
      <c r="AA992" s="22">
        <f t="shared" si="2425"/>
        <v>0</v>
      </c>
      <c r="AB992" s="104">
        <f t="shared" si="2390"/>
        <v>0</v>
      </c>
      <c r="AC992" s="104"/>
    </row>
    <row r="993" spans="1:29" s="7" customFormat="1" ht="33.75">
      <c r="A993" s="27" t="s">
        <v>195</v>
      </c>
      <c r="B993" s="62" t="s">
        <v>11</v>
      </c>
      <c r="C993" s="62" t="s">
        <v>53</v>
      </c>
      <c r="D993" s="62" t="s">
        <v>340</v>
      </c>
      <c r="E993" s="62" t="s">
        <v>194</v>
      </c>
      <c r="F993" s="22">
        <v>30</v>
      </c>
      <c r="G993" s="22"/>
      <c r="H993" s="36"/>
      <c r="I993" s="36"/>
      <c r="J993" s="36"/>
      <c r="K993" s="36"/>
      <c r="L993" s="22">
        <f>F993+H993+I993+J993+K993</f>
        <v>30</v>
      </c>
      <c r="M993" s="22">
        <f>G993+K993</f>
        <v>0</v>
      </c>
      <c r="N993" s="36"/>
      <c r="O993" s="36"/>
      <c r="P993" s="36"/>
      <c r="Q993" s="36"/>
      <c r="R993" s="22">
        <f>L993+N993+O993+P993+Q993</f>
        <v>30</v>
      </c>
      <c r="S993" s="22">
        <f>M993+Q993</f>
        <v>0</v>
      </c>
      <c r="T993" s="36"/>
      <c r="U993" s="36"/>
      <c r="V993" s="36"/>
      <c r="W993" s="36"/>
      <c r="X993" s="22">
        <f>R993+T993+U993+V993+W993</f>
        <v>30</v>
      </c>
      <c r="Y993" s="22">
        <f>S993+W993</f>
        <v>0</v>
      </c>
      <c r="Z993" s="22"/>
      <c r="AA993" s="22"/>
      <c r="AB993" s="104">
        <f t="shared" si="2390"/>
        <v>0</v>
      </c>
      <c r="AC993" s="104"/>
    </row>
    <row r="994" spans="1:29" s="7" customFormat="1" ht="116.25" customHeight="1">
      <c r="A994" s="27" t="s">
        <v>153</v>
      </c>
      <c r="B994" s="62" t="s">
        <v>11</v>
      </c>
      <c r="C994" s="62" t="s">
        <v>53</v>
      </c>
      <c r="D994" s="62" t="s">
        <v>341</v>
      </c>
      <c r="E994" s="62"/>
      <c r="F994" s="22">
        <f t="shared" ref="F994:G995" si="2426">F995</f>
        <v>50</v>
      </c>
      <c r="G994" s="22">
        <f t="shared" si="2426"/>
        <v>0</v>
      </c>
      <c r="H994" s="36">
        <f>H995</f>
        <v>0</v>
      </c>
      <c r="I994" s="36">
        <f t="shared" ref="I994:I995" si="2427">I995</f>
        <v>0</v>
      </c>
      <c r="J994" s="36">
        <f t="shared" ref="J994:J995" si="2428">J995</f>
        <v>0</v>
      </c>
      <c r="K994" s="36">
        <f t="shared" ref="K994:K995" si="2429">K995</f>
        <v>0</v>
      </c>
      <c r="L994" s="22">
        <f t="shared" ref="L994:L995" si="2430">L995</f>
        <v>50</v>
      </c>
      <c r="M994" s="36">
        <f t="shared" ref="M994:M995" si="2431">M995</f>
        <v>0</v>
      </c>
      <c r="N994" s="36">
        <f>N995</f>
        <v>0</v>
      </c>
      <c r="O994" s="36">
        <f t="shared" ref="O994:AA995" si="2432">O995</f>
        <v>0</v>
      </c>
      <c r="P994" s="36">
        <f t="shared" si="2432"/>
        <v>0</v>
      </c>
      <c r="Q994" s="36">
        <f t="shared" si="2432"/>
        <v>0</v>
      </c>
      <c r="R994" s="22">
        <f t="shared" si="2432"/>
        <v>50</v>
      </c>
      <c r="S994" s="36">
        <f t="shared" si="2432"/>
        <v>0</v>
      </c>
      <c r="T994" s="36">
        <f>T995</f>
        <v>0</v>
      </c>
      <c r="U994" s="36">
        <f t="shared" si="2432"/>
        <v>0</v>
      </c>
      <c r="V994" s="36">
        <f t="shared" si="2432"/>
        <v>0</v>
      </c>
      <c r="W994" s="36">
        <f t="shared" si="2432"/>
        <v>0</v>
      </c>
      <c r="X994" s="22">
        <f t="shared" si="2432"/>
        <v>50</v>
      </c>
      <c r="Y994" s="22">
        <f t="shared" si="2432"/>
        <v>0</v>
      </c>
      <c r="Z994" s="22">
        <f t="shared" si="2432"/>
        <v>0</v>
      </c>
      <c r="AA994" s="22">
        <f t="shared" si="2432"/>
        <v>0</v>
      </c>
      <c r="AB994" s="104">
        <f t="shared" si="2390"/>
        <v>0</v>
      </c>
      <c r="AC994" s="104"/>
    </row>
    <row r="995" spans="1:29" s="7" customFormat="1" ht="22.5" customHeight="1">
      <c r="A995" s="48" t="s">
        <v>102</v>
      </c>
      <c r="B995" s="62" t="s">
        <v>11</v>
      </c>
      <c r="C995" s="62" t="s">
        <v>53</v>
      </c>
      <c r="D995" s="62" t="s">
        <v>341</v>
      </c>
      <c r="E995" s="62" t="s">
        <v>91</v>
      </c>
      <c r="F995" s="22">
        <f t="shared" si="2426"/>
        <v>50</v>
      </c>
      <c r="G995" s="22">
        <f t="shared" si="2426"/>
        <v>0</v>
      </c>
      <c r="H995" s="36">
        <f>H996</f>
        <v>0</v>
      </c>
      <c r="I995" s="36">
        <f t="shared" si="2427"/>
        <v>0</v>
      </c>
      <c r="J995" s="36">
        <f t="shared" si="2428"/>
        <v>0</v>
      </c>
      <c r="K995" s="36">
        <f t="shared" si="2429"/>
        <v>0</v>
      </c>
      <c r="L995" s="22">
        <f t="shared" si="2430"/>
        <v>50</v>
      </c>
      <c r="M995" s="36">
        <f t="shared" si="2431"/>
        <v>0</v>
      </c>
      <c r="N995" s="36">
        <f>N996</f>
        <v>0</v>
      </c>
      <c r="O995" s="36">
        <f t="shared" si="2432"/>
        <v>0</v>
      </c>
      <c r="P995" s="36">
        <f t="shared" si="2432"/>
        <v>0</v>
      </c>
      <c r="Q995" s="36">
        <f t="shared" si="2432"/>
        <v>0</v>
      </c>
      <c r="R995" s="22">
        <f t="shared" si="2432"/>
        <v>50</v>
      </c>
      <c r="S995" s="36">
        <f t="shared" si="2432"/>
        <v>0</v>
      </c>
      <c r="T995" s="36">
        <f>T996</f>
        <v>0</v>
      </c>
      <c r="U995" s="36">
        <f t="shared" si="2432"/>
        <v>0</v>
      </c>
      <c r="V995" s="36">
        <f t="shared" si="2432"/>
        <v>0</v>
      </c>
      <c r="W995" s="36">
        <f t="shared" si="2432"/>
        <v>0</v>
      </c>
      <c r="X995" s="22">
        <f t="shared" si="2432"/>
        <v>50</v>
      </c>
      <c r="Y995" s="22">
        <f t="shared" si="2432"/>
        <v>0</v>
      </c>
      <c r="Z995" s="22">
        <f t="shared" si="2432"/>
        <v>0</v>
      </c>
      <c r="AA995" s="22">
        <f t="shared" si="2432"/>
        <v>0</v>
      </c>
      <c r="AB995" s="104">
        <f t="shared" si="2390"/>
        <v>0</v>
      </c>
      <c r="AC995" s="104"/>
    </row>
    <row r="996" spans="1:29" s="7" customFormat="1" ht="37.5" customHeight="1">
      <c r="A996" s="27" t="s">
        <v>195</v>
      </c>
      <c r="B996" s="62" t="s">
        <v>11</v>
      </c>
      <c r="C996" s="62" t="s">
        <v>53</v>
      </c>
      <c r="D996" s="62" t="s">
        <v>341</v>
      </c>
      <c r="E996" s="62" t="s">
        <v>194</v>
      </c>
      <c r="F996" s="22">
        <v>50</v>
      </c>
      <c r="G996" s="22"/>
      <c r="H996" s="36"/>
      <c r="I996" s="36"/>
      <c r="J996" s="36"/>
      <c r="K996" s="36"/>
      <c r="L996" s="22">
        <f>F996+H996+I996+J996+K996</f>
        <v>50</v>
      </c>
      <c r="M996" s="22">
        <f>G996+K996</f>
        <v>0</v>
      </c>
      <c r="N996" s="36"/>
      <c r="O996" s="36"/>
      <c r="P996" s="36"/>
      <c r="Q996" s="36"/>
      <c r="R996" s="22">
        <f>L996+N996+O996+P996+Q996</f>
        <v>50</v>
      </c>
      <c r="S996" s="22">
        <f>M996+Q996</f>
        <v>0</v>
      </c>
      <c r="T996" s="36"/>
      <c r="U996" s="36"/>
      <c r="V996" s="36"/>
      <c r="W996" s="36"/>
      <c r="X996" s="22">
        <f>R996+T996+U996+V996+W996</f>
        <v>50</v>
      </c>
      <c r="Y996" s="22">
        <f>S996+W996</f>
        <v>0</v>
      </c>
      <c r="Z996" s="22"/>
      <c r="AA996" s="22"/>
      <c r="AB996" s="104">
        <f t="shared" si="2390"/>
        <v>0</v>
      </c>
      <c r="AC996" s="104"/>
    </row>
    <row r="997" spans="1:29" s="7" customFormat="1" ht="90" customHeight="1">
      <c r="A997" s="48" t="s">
        <v>146</v>
      </c>
      <c r="B997" s="62" t="s">
        <v>11</v>
      </c>
      <c r="C997" s="62" t="s">
        <v>53</v>
      </c>
      <c r="D997" s="62" t="s">
        <v>342</v>
      </c>
      <c r="E997" s="62"/>
      <c r="F997" s="22">
        <f t="shared" ref="F997:G998" si="2433">F998</f>
        <v>360</v>
      </c>
      <c r="G997" s="22">
        <f t="shared" si="2433"/>
        <v>0</v>
      </c>
      <c r="H997" s="36">
        <f>H998</f>
        <v>0</v>
      </c>
      <c r="I997" s="36">
        <f t="shared" ref="I997:I998" si="2434">I998</f>
        <v>0</v>
      </c>
      <c r="J997" s="36">
        <f t="shared" ref="J997:J998" si="2435">J998</f>
        <v>0</v>
      </c>
      <c r="K997" s="36">
        <f t="shared" ref="K997:K998" si="2436">K998</f>
        <v>0</v>
      </c>
      <c r="L997" s="22">
        <f t="shared" ref="L997:L998" si="2437">L998</f>
        <v>360</v>
      </c>
      <c r="M997" s="36">
        <f t="shared" ref="M997:M998" si="2438">M998</f>
        <v>0</v>
      </c>
      <c r="N997" s="36">
        <f>N998</f>
        <v>0</v>
      </c>
      <c r="O997" s="36">
        <f t="shared" ref="O997:AA998" si="2439">O998</f>
        <v>0</v>
      </c>
      <c r="P997" s="36">
        <f t="shared" si="2439"/>
        <v>0</v>
      </c>
      <c r="Q997" s="36">
        <f t="shared" si="2439"/>
        <v>0</v>
      </c>
      <c r="R997" s="22">
        <f t="shared" si="2439"/>
        <v>360</v>
      </c>
      <c r="S997" s="36">
        <f t="shared" si="2439"/>
        <v>0</v>
      </c>
      <c r="T997" s="36">
        <f>T998</f>
        <v>0</v>
      </c>
      <c r="U997" s="36">
        <f t="shared" si="2439"/>
        <v>0</v>
      </c>
      <c r="V997" s="36">
        <f t="shared" si="2439"/>
        <v>0</v>
      </c>
      <c r="W997" s="36">
        <f t="shared" si="2439"/>
        <v>0</v>
      </c>
      <c r="X997" s="22">
        <f t="shared" si="2439"/>
        <v>360</v>
      </c>
      <c r="Y997" s="22">
        <f t="shared" si="2439"/>
        <v>0</v>
      </c>
      <c r="Z997" s="22">
        <f t="shared" si="2439"/>
        <v>50</v>
      </c>
      <c r="AA997" s="22">
        <f t="shared" si="2439"/>
        <v>0</v>
      </c>
      <c r="AB997" s="104">
        <f t="shared" si="2390"/>
        <v>13.888888888888889</v>
      </c>
      <c r="AC997" s="104"/>
    </row>
    <row r="998" spans="1:29" s="7" customFormat="1" ht="22.5" customHeight="1">
      <c r="A998" s="48" t="s">
        <v>102</v>
      </c>
      <c r="B998" s="62" t="s">
        <v>11</v>
      </c>
      <c r="C998" s="62" t="s">
        <v>53</v>
      </c>
      <c r="D998" s="62" t="s">
        <v>342</v>
      </c>
      <c r="E998" s="62" t="s">
        <v>91</v>
      </c>
      <c r="F998" s="22">
        <f t="shared" si="2433"/>
        <v>360</v>
      </c>
      <c r="G998" s="22">
        <f t="shared" si="2433"/>
        <v>0</v>
      </c>
      <c r="H998" s="36">
        <f>H999</f>
        <v>0</v>
      </c>
      <c r="I998" s="36">
        <f t="shared" si="2434"/>
        <v>0</v>
      </c>
      <c r="J998" s="36">
        <f t="shared" si="2435"/>
        <v>0</v>
      </c>
      <c r="K998" s="36">
        <f t="shared" si="2436"/>
        <v>0</v>
      </c>
      <c r="L998" s="22">
        <f t="shared" si="2437"/>
        <v>360</v>
      </c>
      <c r="M998" s="36">
        <f t="shared" si="2438"/>
        <v>0</v>
      </c>
      <c r="N998" s="36">
        <f>N999</f>
        <v>0</v>
      </c>
      <c r="O998" s="36">
        <f t="shared" si="2439"/>
        <v>0</v>
      </c>
      <c r="P998" s="36">
        <f t="shared" si="2439"/>
        <v>0</v>
      </c>
      <c r="Q998" s="36">
        <f t="shared" si="2439"/>
        <v>0</v>
      </c>
      <c r="R998" s="22">
        <f t="shared" si="2439"/>
        <v>360</v>
      </c>
      <c r="S998" s="36">
        <f t="shared" si="2439"/>
        <v>0</v>
      </c>
      <c r="T998" s="36">
        <f>T999</f>
        <v>0</v>
      </c>
      <c r="U998" s="36">
        <f t="shared" si="2439"/>
        <v>0</v>
      </c>
      <c r="V998" s="36">
        <f t="shared" si="2439"/>
        <v>0</v>
      </c>
      <c r="W998" s="36">
        <f t="shared" si="2439"/>
        <v>0</v>
      </c>
      <c r="X998" s="22">
        <f t="shared" si="2439"/>
        <v>360</v>
      </c>
      <c r="Y998" s="22">
        <f t="shared" si="2439"/>
        <v>0</v>
      </c>
      <c r="Z998" s="22">
        <f t="shared" si="2439"/>
        <v>50</v>
      </c>
      <c r="AA998" s="22">
        <f t="shared" si="2439"/>
        <v>0</v>
      </c>
      <c r="AB998" s="104">
        <f t="shared" si="2390"/>
        <v>13.888888888888889</v>
      </c>
      <c r="AC998" s="104"/>
    </row>
    <row r="999" spans="1:29" s="7" customFormat="1" ht="33.75">
      <c r="A999" s="27" t="s">
        <v>195</v>
      </c>
      <c r="B999" s="62" t="s">
        <v>11</v>
      </c>
      <c r="C999" s="62" t="s">
        <v>53</v>
      </c>
      <c r="D999" s="62" t="s">
        <v>342</v>
      </c>
      <c r="E999" s="62" t="s">
        <v>194</v>
      </c>
      <c r="F999" s="22">
        <v>360</v>
      </c>
      <c r="G999" s="22"/>
      <c r="H999" s="36"/>
      <c r="I999" s="36"/>
      <c r="J999" s="36"/>
      <c r="K999" s="36"/>
      <c r="L999" s="22">
        <f>F999+H999+I999+J999+K999</f>
        <v>360</v>
      </c>
      <c r="M999" s="22">
        <f>G999+K999</f>
        <v>0</v>
      </c>
      <c r="N999" s="36"/>
      <c r="O999" s="36"/>
      <c r="P999" s="36"/>
      <c r="Q999" s="36"/>
      <c r="R999" s="22">
        <f>L999+N999+O999+P999+Q999</f>
        <v>360</v>
      </c>
      <c r="S999" s="22">
        <f>M999+Q999</f>
        <v>0</v>
      </c>
      <c r="T999" s="36"/>
      <c r="U999" s="36"/>
      <c r="V999" s="36"/>
      <c r="W999" s="36"/>
      <c r="X999" s="22">
        <f>R999+T999+U999+V999+W999</f>
        <v>360</v>
      </c>
      <c r="Y999" s="22">
        <f>S999+W999</f>
        <v>0</v>
      </c>
      <c r="Z999" s="22">
        <v>50</v>
      </c>
      <c r="AA999" s="22"/>
      <c r="AB999" s="104">
        <f t="shared" si="2390"/>
        <v>13.888888888888889</v>
      </c>
      <c r="AC999" s="104"/>
    </row>
    <row r="1000" spans="1:29" s="7" customFormat="1" ht="83.25">
      <c r="A1000" s="27" t="s">
        <v>227</v>
      </c>
      <c r="B1000" s="62" t="s">
        <v>11</v>
      </c>
      <c r="C1000" s="62" t="s">
        <v>53</v>
      </c>
      <c r="D1000" s="62" t="s">
        <v>418</v>
      </c>
      <c r="E1000" s="62"/>
      <c r="F1000" s="22">
        <f t="shared" ref="F1000:G1001" si="2440">F1001</f>
        <v>75</v>
      </c>
      <c r="G1000" s="22">
        <f t="shared" si="2440"/>
        <v>0</v>
      </c>
      <c r="H1000" s="36">
        <f>H1001</f>
        <v>0</v>
      </c>
      <c r="I1000" s="36">
        <f t="shared" ref="I1000:I1001" si="2441">I1001</f>
        <v>0</v>
      </c>
      <c r="J1000" s="36">
        <f t="shared" ref="J1000:J1001" si="2442">J1001</f>
        <v>0</v>
      </c>
      <c r="K1000" s="36">
        <f t="shared" ref="K1000:K1001" si="2443">K1001</f>
        <v>0</v>
      </c>
      <c r="L1000" s="22">
        <f t="shared" ref="L1000:L1001" si="2444">L1001</f>
        <v>75</v>
      </c>
      <c r="M1000" s="36">
        <f t="shared" ref="M1000:M1001" si="2445">M1001</f>
        <v>0</v>
      </c>
      <c r="N1000" s="36">
        <f>N1001</f>
        <v>0</v>
      </c>
      <c r="O1000" s="36">
        <f t="shared" ref="O1000:AA1001" si="2446">O1001</f>
        <v>0</v>
      </c>
      <c r="P1000" s="36">
        <f t="shared" si="2446"/>
        <v>0</v>
      </c>
      <c r="Q1000" s="36">
        <f t="shared" si="2446"/>
        <v>0</v>
      </c>
      <c r="R1000" s="22">
        <f t="shared" si="2446"/>
        <v>75</v>
      </c>
      <c r="S1000" s="36">
        <f t="shared" si="2446"/>
        <v>0</v>
      </c>
      <c r="T1000" s="36">
        <f>T1001</f>
        <v>0</v>
      </c>
      <c r="U1000" s="36">
        <f t="shared" si="2446"/>
        <v>0</v>
      </c>
      <c r="V1000" s="36">
        <f t="shared" si="2446"/>
        <v>0</v>
      </c>
      <c r="W1000" s="36">
        <f t="shared" si="2446"/>
        <v>0</v>
      </c>
      <c r="X1000" s="22">
        <f t="shared" si="2446"/>
        <v>75</v>
      </c>
      <c r="Y1000" s="22">
        <f t="shared" si="2446"/>
        <v>0</v>
      </c>
      <c r="Z1000" s="22">
        <f t="shared" si="2446"/>
        <v>19</v>
      </c>
      <c r="AA1000" s="22">
        <f t="shared" si="2446"/>
        <v>0</v>
      </c>
      <c r="AB1000" s="104">
        <f t="shared" si="2390"/>
        <v>25.333333333333336</v>
      </c>
      <c r="AC1000" s="104"/>
    </row>
    <row r="1001" spans="1:29" s="7" customFormat="1" ht="23.25" customHeight="1">
      <c r="A1001" s="48" t="s">
        <v>102</v>
      </c>
      <c r="B1001" s="62" t="s">
        <v>11</v>
      </c>
      <c r="C1001" s="62" t="s">
        <v>53</v>
      </c>
      <c r="D1001" s="62" t="s">
        <v>418</v>
      </c>
      <c r="E1001" s="62" t="s">
        <v>91</v>
      </c>
      <c r="F1001" s="22">
        <f t="shared" si="2440"/>
        <v>75</v>
      </c>
      <c r="G1001" s="22">
        <f t="shared" si="2440"/>
        <v>0</v>
      </c>
      <c r="H1001" s="36">
        <f>H1002</f>
        <v>0</v>
      </c>
      <c r="I1001" s="36">
        <f t="shared" si="2441"/>
        <v>0</v>
      </c>
      <c r="J1001" s="36">
        <f t="shared" si="2442"/>
        <v>0</v>
      </c>
      <c r="K1001" s="36">
        <f t="shared" si="2443"/>
        <v>0</v>
      </c>
      <c r="L1001" s="22">
        <f t="shared" si="2444"/>
        <v>75</v>
      </c>
      <c r="M1001" s="36">
        <f t="shared" si="2445"/>
        <v>0</v>
      </c>
      <c r="N1001" s="36">
        <f>N1002</f>
        <v>0</v>
      </c>
      <c r="O1001" s="36">
        <f t="shared" si="2446"/>
        <v>0</v>
      </c>
      <c r="P1001" s="36">
        <f t="shared" si="2446"/>
        <v>0</v>
      </c>
      <c r="Q1001" s="36">
        <f t="shared" si="2446"/>
        <v>0</v>
      </c>
      <c r="R1001" s="22">
        <f t="shared" si="2446"/>
        <v>75</v>
      </c>
      <c r="S1001" s="36">
        <f t="shared" si="2446"/>
        <v>0</v>
      </c>
      <c r="T1001" s="36">
        <f>T1002</f>
        <v>0</v>
      </c>
      <c r="U1001" s="36">
        <f t="shared" si="2446"/>
        <v>0</v>
      </c>
      <c r="V1001" s="36">
        <f t="shared" si="2446"/>
        <v>0</v>
      </c>
      <c r="W1001" s="36">
        <f t="shared" si="2446"/>
        <v>0</v>
      </c>
      <c r="X1001" s="22">
        <f t="shared" si="2446"/>
        <v>75</v>
      </c>
      <c r="Y1001" s="22">
        <f t="shared" si="2446"/>
        <v>0</v>
      </c>
      <c r="Z1001" s="22">
        <f t="shared" si="2446"/>
        <v>19</v>
      </c>
      <c r="AA1001" s="22">
        <f t="shared" si="2446"/>
        <v>0</v>
      </c>
      <c r="AB1001" s="104">
        <f t="shared" si="2390"/>
        <v>25.333333333333336</v>
      </c>
      <c r="AC1001" s="104"/>
    </row>
    <row r="1002" spans="1:29" s="7" customFormat="1" ht="33.75">
      <c r="A1002" s="27" t="s">
        <v>195</v>
      </c>
      <c r="B1002" s="62" t="s">
        <v>11</v>
      </c>
      <c r="C1002" s="62" t="s">
        <v>53</v>
      </c>
      <c r="D1002" s="62" t="s">
        <v>418</v>
      </c>
      <c r="E1002" s="62" t="s">
        <v>194</v>
      </c>
      <c r="F1002" s="22">
        <v>75</v>
      </c>
      <c r="G1002" s="22"/>
      <c r="H1002" s="36"/>
      <c r="I1002" s="36"/>
      <c r="J1002" s="36"/>
      <c r="K1002" s="36"/>
      <c r="L1002" s="22">
        <f>F1002+H1002+I1002+J1002+K1002</f>
        <v>75</v>
      </c>
      <c r="M1002" s="22">
        <f>G1002+K1002</f>
        <v>0</v>
      </c>
      <c r="N1002" s="36"/>
      <c r="O1002" s="36"/>
      <c r="P1002" s="36"/>
      <c r="Q1002" s="36"/>
      <c r="R1002" s="22">
        <f>L1002+N1002+O1002+P1002+Q1002</f>
        <v>75</v>
      </c>
      <c r="S1002" s="22">
        <f>M1002+Q1002</f>
        <v>0</v>
      </c>
      <c r="T1002" s="36"/>
      <c r="U1002" s="36"/>
      <c r="V1002" s="36"/>
      <c r="W1002" s="36"/>
      <c r="X1002" s="22">
        <f>R1002+T1002+U1002+V1002+W1002</f>
        <v>75</v>
      </c>
      <c r="Y1002" s="22">
        <f>S1002+W1002</f>
        <v>0</v>
      </c>
      <c r="Z1002" s="22">
        <v>19</v>
      </c>
      <c r="AA1002" s="22"/>
      <c r="AB1002" s="104">
        <f t="shared" si="2390"/>
        <v>25.333333333333336</v>
      </c>
      <c r="AC1002" s="104"/>
    </row>
    <row r="1003" spans="1:29" s="7" customFormat="1" ht="38.25" customHeight="1">
      <c r="A1003" s="27" t="s">
        <v>147</v>
      </c>
      <c r="B1003" s="62" t="s">
        <v>11</v>
      </c>
      <c r="C1003" s="62" t="s">
        <v>53</v>
      </c>
      <c r="D1003" s="62" t="s">
        <v>343</v>
      </c>
      <c r="E1003" s="62"/>
      <c r="F1003" s="22">
        <f t="shared" ref="F1003:G1004" si="2447">F1004</f>
        <v>1817</v>
      </c>
      <c r="G1003" s="22">
        <f t="shared" si="2447"/>
        <v>0</v>
      </c>
      <c r="H1003" s="36">
        <f>H1004</f>
        <v>0</v>
      </c>
      <c r="I1003" s="36">
        <f t="shared" ref="I1003:I1004" si="2448">I1004</f>
        <v>0</v>
      </c>
      <c r="J1003" s="36">
        <f t="shared" ref="J1003:J1004" si="2449">J1004</f>
        <v>0</v>
      </c>
      <c r="K1003" s="36">
        <f t="shared" ref="K1003:K1004" si="2450">K1004</f>
        <v>0</v>
      </c>
      <c r="L1003" s="22">
        <f t="shared" ref="L1003:L1004" si="2451">L1004</f>
        <v>1817</v>
      </c>
      <c r="M1003" s="36">
        <f t="shared" ref="M1003:M1004" si="2452">M1004</f>
        <v>0</v>
      </c>
      <c r="N1003" s="36">
        <f>N1004</f>
        <v>0</v>
      </c>
      <c r="O1003" s="36">
        <f t="shared" ref="O1003:AA1004" si="2453">O1004</f>
        <v>0</v>
      </c>
      <c r="P1003" s="36">
        <f t="shared" si="2453"/>
        <v>0</v>
      </c>
      <c r="Q1003" s="36">
        <f t="shared" si="2453"/>
        <v>0</v>
      </c>
      <c r="R1003" s="22">
        <f t="shared" si="2453"/>
        <v>1817</v>
      </c>
      <c r="S1003" s="36">
        <f t="shared" si="2453"/>
        <v>0</v>
      </c>
      <c r="T1003" s="36">
        <f>T1004</f>
        <v>0</v>
      </c>
      <c r="U1003" s="36">
        <f t="shared" si="2453"/>
        <v>0</v>
      </c>
      <c r="V1003" s="36">
        <f t="shared" si="2453"/>
        <v>0</v>
      </c>
      <c r="W1003" s="36">
        <f t="shared" si="2453"/>
        <v>0</v>
      </c>
      <c r="X1003" s="22">
        <f t="shared" si="2453"/>
        <v>1817</v>
      </c>
      <c r="Y1003" s="22">
        <f t="shared" si="2453"/>
        <v>0</v>
      </c>
      <c r="Z1003" s="22">
        <f t="shared" si="2453"/>
        <v>236</v>
      </c>
      <c r="AA1003" s="22">
        <f t="shared" si="2453"/>
        <v>0</v>
      </c>
      <c r="AB1003" s="104">
        <f t="shared" si="2390"/>
        <v>12.98844248761695</v>
      </c>
      <c r="AC1003" s="104"/>
    </row>
    <row r="1004" spans="1:29" s="7" customFormat="1" ht="18.75" customHeight="1">
      <c r="A1004" s="48" t="s">
        <v>102</v>
      </c>
      <c r="B1004" s="62" t="s">
        <v>11</v>
      </c>
      <c r="C1004" s="62" t="s">
        <v>53</v>
      </c>
      <c r="D1004" s="62" t="s">
        <v>343</v>
      </c>
      <c r="E1004" s="62" t="s">
        <v>91</v>
      </c>
      <c r="F1004" s="22">
        <f t="shared" si="2447"/>
        <v>1817</v>
      </c>
      <c r="G1004" s="22">
        <f t="shared" si="2447"/>
        <v>0</v>
      </c>
      <c r="H1004" s="36">
        <f>H1005</f>
        <v>0</v>
      </c>
      <c r="I1004" s="36">
        <f t="shared" si="2448"/>
        <v>0</v>
      </c>
      <c r="J1004" s="36">
        <f t="shared" si="2449"/>
        <v>0</v>
      </c>
      <c r="K1004" s="36">
        <f t="shared" si="2450"/>
        <v>0</v>
      </c>
      <c r="L1004" s="22">
        <f t="shared" si="2451"/>
        <v>1817</v>
      </c>
      <c r="M1004" s="36">
        <f t="shared" si="2452"/>
        <v>0</v>
      </c>
      <c r="N1004" s="36">
        <f>N1005</f>
        <v>0</v>
      </c>
      <c r="O1004" s="36">
        <f t="shared" si="2453"/>
        <v>0</v>
      </c>
      <c r="P1004" s="36">
        <f t="shared" si="2453"/>
        <v>0</v>
      </c>
      <c r="Q1004" s="36">
        <f t="shared" si="2453"/>
        <v>0</v>
      </c>
      <c r="R1004" s="22">
        <f t="shared" si="2453"/>
        <v>1817</v>
      </c>
      <c r="S1004" s="36">
        <f t="shared" si="2453"/>
        <v>0</v>
      </c>
      <c r="T1004" s="36">
        <f>T1005</f>
        <v>0</v>
      </c>
      <c r="U1004" s="36">
        <f t="shared" si="2453"/>
        <v>0</v>
      </c>
      <c r="V1004" s="36">
        <f t="shared" si="2453"/>
        <v>0</v>
      </c>
      <c r="W1004" s="36">
        <f t="shared" si="2453"/>
        <v>0</v>
      </c>
      <c r="X1004" s="22">
        <f t="shared" si="2453"/>
        <v>1817</v>
      </c>
      <c r="Y1004" s="22">
        <f t="shared" si="2453"/>
        <v>0</v>
      </c>
      <c r="Z1004" s="22">
        <f t="shared" si="2453"/>
        <v>236</v>
      </c>
      <c r="AA1004" s="22">
        <f t="shared" si="2453"/>
        <v>0</v>
      </c>
      <c r="AB1004" s="104">
        <f t="shared" si="2390"/>
        <v>12.98844248761695</v>
      </c>
      <c r="AC1004" s="104"/>
    </row>
    <row r="1005" spans="1:29" s="7" customFormat="1" ht="33.75">
      <c r="A1005" s="27" t="s">
        <v>195</v>
      </c>
      <c r="B1005" s="62" t="s">
        <v>11</v>
      </c>
      <c r="C1005" s="62" t="s">
        <v>53</v>
      </c>
      <c r="D1005" s="62" t="s">
        <v>343</v>
      </c>
      <c r="E1005" s="62" t="s">
        <v>194</v>
      </c>
      <c r="F1005" s="22">
        <v>1817</v>
      </c>
      <c r="G1005" s="22"/>
      <c r="H1005" s="36"/>
      <c r="I1005" s="36"/>
      <c r="J1005" s="36"/>
      <c r="K1005" s="36"/>
      <c r="L1005" s="22">
        <f>F1005+H1005+I1005+J1005+K1005</f>
        <v>1817</v>
      </c>
      <c r="M1005" s="22">
        <f>G1005+K1005</f>
        <v>0</v>
      </c>
      <c r="N1005" s="36"/>
      <c r="O1005" s="36"/>
      <c r="P1005" s="36"/>
      <c r="Q1005" s="36"/>
      <c r="R1005" s="22">
        <f>L1005+N1005+O1005+P1005+Q1005</f>
        <v>1817</v>
      </c>
      <c r="S1005" s="22">
        <f>M1005+Q1005</f>
        <v>0</v>
      </c>
      <c r="T1005" s="36"/>
      <c r="U1005" s="36"/>
      <c r="V1005" s="36"/>
      <c r="W1005" s="36"/>
      <c r="X1005" s="22">
        <f>R1005+T1005+U1005+V1005+W1005</f>
        <v>1817</v>
      </c>
      <c r="Y1005" s="22">
        <f>S1005+W1005</f>
        <v>0</v>
      </c>
      <c r="Z1005" s="22">
        <v>236</v>
      </c>
      <c r="AA1005" s="22"/>
      <c r="AB1005" s="104">
        <f t="shared" si="2390"/>
        <v>12.98844248761695</v>
      </c>
      <c r="AC1005" s="104"/>
    </row>
    <row r="1006" spans="1:29" s="7" customFormat="1" ht="70.5" customHeight="1">
      <c r="A1006" s="48" t="s">
        <v>518</v>
      </c>
      <c r="B1006" s="62" t="s">
        <v>11</v>
      </c>
      <c r="C1006" s="62" t="s">
        <v>53</v>
      </c>
      <c r="D1006" s="62" t="s">
        <v>344</v>
      </c>
      <c r="E1006" s="62"/>
      <c r="F1006" s="22">
        <f t="shared" ref="F1006:G1007" si="2454">F1007</f>
        <v>360</v>
      </c>
      <c r="G1006" s="22">
        <f t="shared" si="2454"/>
        <v>0</v>
      </c>
      <c r="H1006" s="36">
        <f>H1007</f>
        <v>0</v>
      </c>
      <c r="I1006" s="36">
        <f t="shared" ref="I1006:I1007" si="2455">I1007</f>
        <v>0</v>
      </c>
      <c r="J1006" s="36">
        <f t="shared" ref="J1006:J1007" si="2456">J1007</f>
        <v>0</v>
      </c>
      <c r="K1006" s="36">
        <f t="shared" ref="K1006:K1007" si="2457">K1007</f>
        <v>0</v>
      </c>
      <c r="L1006" s="22">
        <f t="shared" ref="L1006:L1007" si="2458">L1007</f>
        <v>360</v>
      </c>
      <c r="M1006" s="36">
        <f t="shared" ref="M1006:M1007" si="2459">M1007</f>
        <v>0</v>
      </c>
      <c r="N1006" s="36">
        <f>N1007</f>
        <v>0</v>
      </c>
      <c r="O1006" s="36">
        <f t="shared" ref="O1006:AA1007" si="2460">O1007</f>
        <v>0</v>
      </c>
      <c r="P1006" s="36">
        <f t="shared" si="2460"/>
        <v>0</v>
      </c>
      <c r="Q1006" s="36">
        <f t="shared" si="2460"/>
        <v>0</v>
      </c>
      <c r="R1006" s="22">
        <f t="shared" si="2460"/>
        <v>360</v>
      </c>
      <c r="S1006" s="36">
        <f t="shared" si="2460"/>
        <v>0</v>
      </c>
      <c r="T1006" s="36">
        <f>T1007</f>
        <v>0</v>
      </c>
      <c r="U1006" s="36">
        <f t="shared" si="2460"/>
        <v>0</v>
      </c>
      <c r="V1006" s="36">
        <f t="shared" si="2460"/>
        <v>0</v>
      </c>
      <c r="W1006" s="36">
        <f t="shared" si="2460"/>
        <v>0</v>
      </c>
      <c r="X1006" s="22">
        <f t="shared" si="2460"/>
        <v>360</v>
      </c>
      <c r="Y1006" s="22">
        <f t="shared" si="2460"/>
        <v>0</v>
      </c>
      <c r="Z1006" s="22">
        <f t="shared" si="2460"/>
        <v>0</v>
      </c>
      <c r="AA1006" s="22">
        <f t="shared" si="2460"/>
        <v>0</v>
      </c>
      <c r="AB1006" s="104">
        <f t="shared" si="2390"/>
        <v>0</v>
      </c>
      <c r="AC1006" s="104"/>
    </row>
    <row r="1007" spans="1:29" s="7" customFormat="1" ht="21" customHeight="1">
      <c r="A1007" s="48" t="s">
        <v>102</v>
      </c>
      <c r="B1007" s="62" t="s">
        <v>11</v>
      </c>
      <c r="C1007" s="62" t="s">
        <v>53</v>
      </c>
      <c r="D1007" s="62" t="s">
        <v>344</v>
      </c>
      <c r="E1007" s="62" t="s">
        <v>91</v>
      </c>
      <c r="F1007" s="22">
        <f t="shared" si="2454"/>
        <v>360</v>
      </c>
      <c r="G1007" s="22">
        <f t="shared" si="2454"/>
        <v>0</v>
      </c>
      <c r="H1007" s="36">
        <f>H1008</f>
        <v>0</v>
      </c>
      <c r="I1007" s="36">
        <f t="shared" si="2455"/>
        <v>0</v>
      </c>
      <c r="J1007" s="36">
        <f t="shared" si="2456"/>
        <v>0</v>
      </c>
      <c r="K1007" s="36">
        <f t="shared" si="2457"/>
        <v>0</v>
      </c>
      <c r="L1007" s="22">
        <f t="shared" si="2458"/>
        <v>360</v>
      </c>
      <c r="M1007" s="36">
        <f t="shared" si="2459"/>
        <v>0</v>
      </c>
      <c r="N1007" s="36">
        <f>N1008</f>
        <v>0</v>
      </c>
      <c r="O1007" s="36">
        <f t="shared" si="2460"/>
        <v>0</v>
      </c>
      <c r="P1007" s="36">
        <f t="shared" si="2460"/>
        <v>0</v>
      </c>
      <c r="Q1007" s="36">
        <f t="shared" si="2460"/>
        <v>0</v>
      </c>
      <c r="R1007" s="22">
        <f t="shared" si="2460"/>
        <v>360</v>
      </c>
      <c r="S1007" s="36">
        <f t="shared" si="2460"/>
        <v>0</v>
      </c>
      <c r="T1007" s="36">
        <f>T1008</f>
        <v>0</v>
      </c>
      <c r="U1007" s="36">
        <f t="shared" si="2460"/>
        <v>0</v>
      </c>
      <c r="V1007" s="36">
        <f t="shared" si="2460"/>
        <v>0</v>
      </c>
      <c r="W1007" s="36">
        <f t="shared" si="2460"/>
        <v>0</v>
      </c>
      <c r="X1007" s="22">
        <f t="shared" si="2460"/>
        <v>360</v>
      </c>
      <c r="Y1007" s="22">
        <f t="shared" si="2460"/>
        <v>0</v>
      </c>
      <c r="Z1007" s="22">
        <f t="shared" si="2460"/>
        <v>0</v>
      </c>
      <c r="AA1007" s="22">
        <f t="shared" si="2460"/>
        <v>0</v>
      </c>
      <c r="AB1007" s="104">
        <f t="shared" si="2390"/>
        <v>0</v>
      </c>
      <c r="AC1007" s="104"/>
    </row>
    <row r="1008" spans="1:29" s="7" customFormat="1" ht="33.75">
      <c r="A1008" s="27" t="s">
        <v>195</v>
      </c>
      <c r="B1008" s="62" t="s">
        <v>11</v>
      </c>
      <c r="C1008" s="62" t="s">
        <v>53</v>
      </c>
      <c r="D1008" s="62" t="s">
        <v>344</v>
      </c>
      <c r="E1008" s="62" t="s">
        <v>194</v>
      </c>
      <c r="F1008" s="22">
        <v>360</v>
      </c>
      <c r="G1008" s="22"/>
      <c r="H1008" s="36"/>
      <c r="I1008" s="36"/>
      <c r="J1008" s="36"/>
      <c r="K1008" s="36"/>
      <c r="L1008" s="22">
        <f>F1008+H1008+I1008+J1008+K1008</f>
        <v>360</v>
      </c>
      <c r="M1008" s="22">
        <f>G1008+K1008</f>
        <v>0</v>
      </c>
      <c r="N1008" s="36"/>
      <c r="O1008" s="36"/>
      <c r="P1008" s="36"/>
      <c r="Q1008" s="36"/>
      <c r="R1008" s="22">
        <f>L1008+N1008+O1008+P1008+Q1008</f>
        <v>360</v>
      </c>
      <c r="S1008" s="22">
        <f>M1008+Q1008</f>
        <v>0</v>
      </c>
      <c r="T1008" s="36"/>
      <c r="U1008" s="36"/>
      <c r="V1008" s="36"/>
      <c r="W1008" s="36"/>
      <c r="X1008" s="22">
        <f>R1008+T1008+U1008+V1008+W1008</f>
        <v>360</v>
      </c>
      <c r="Y1008" s="22">
        <f>S1008+W1008</f>
        <v>0</v>
      </c>
      <c r="Z1008" s="22"/>
      <c r="AA1008" s="22"/>
      <c r="AB1008" s="104">
        <f t="shared" si="2390"/>
        <v>0</v>
      </c>
      <c r="AC1008" s="104"/>
    </row>
    <row r="1009" spans="1:29" s="7" customFormat="1" ht="54" customHeight="1">
      <c r="A1009" s="48" t="s">
        <v>222</v>
      </c>
      <c r="B1009" s="62" t="s">
        <v>11</v>
      </c>
      <c r="C1009" s="62" t="s">
        <v>53</v>
      </c>
      <c r="D1009" s="62" t="s">
        <v>345</v>
      </c>
      <c r="E1009" s="62"/>
      <c r="F1009" s="22">
        <f t="shared" ref="F1009:G1010" si="2461">F1010</f>
        <v>900</v>
      </c>
      <c r="G1009" s="22">
        <f t="shared" si="2461"/>
        <v>0</v>
      </c>
      <c r="H1009" s="36">
        <f>H1010</f>
        <v>0</v>
      </c>
      <c r="I1009" s="36">
        <f t="shared" ref="I1009:I1010" si="2462">I1010</f>
        <v>0</v>
      </c>
      <c r="J1009" s="36">
        <f t="shared" ref="J1009:J1010" si="2463">J1010</f>
        <v>0</v>
      </c>
      <c r="K1009" s="36">
        <f t="shared" ref="K1009:K1010" si="2464">K1010</f>
        <v>0</v>
      </c>
      <c r="L1009" s="22">
        <f t="shared" ref="L1009:L1010" si="2465">L1010</f>
        <v>900</v>
      </c>
      <c r="M1009" s="36">
        <f t="shared" ref="M1009:M1010" si="2466">M1010</f>
        <v>0</v>
      </c>
      <c r="N1009" s="36">
        <f>N1010</f>
        <v>0</v>
      </c>
      <c r="O1009" s="36">
        <f t="shared" ref="O1009:AA1010" si="2467">O1010</f>
        <v>0</v>
      </c>
      <c r="P1009" s="36">
        <f t="shared" si="2467"/>
        <v>0</v>
      </c>
      <c r="Q1009" s="36">
        <f t="shared" si="2467"/>
        <v>0</v>
      </c>
      <c r="R1009" s="22">
        <f t="shared" si="2467"/>
        <v>900</v>
      </c>
      <c r="S1009" s="36">
        <f t="shared" si="2467"/>
        <v>0</v>
      </c>
      <c r="T1009" s="36">
        <f>T1010</f>
        <v>0</v>
      </c>
      <c r="U1009" s="36">
        <f t="shared" si="2467"/>
        <v>0</v>
      </c>
      <c r="V1009" s="36">
        <f t="shared" si="2467"/>
        <v>0</v>
      </c>
      <c r="W1009" s="36">
        <f t="shared" si="2467"/>
        <v>0</v>
      </c>
      <c r="X1009" s="22">
        <f t="shared" si="2467"/>
        <v>900</v>
      </c>
      <c r="Y1009" s="22">
        <f t="shared" si="2467"/>
        <v>0</v>
      </c>
      <c r="Z1009" s="22">
        <f t="shared" si="2467"/>
        <v>79</v>
      </c>
      <c r="AA1009" s="22">
        <f t="shared" si="2467"/>
        <v>0</v>
      </c>
      <c r="AB1009" s="104">
        <f t="shared" si="2390"/>
        <v>8.7777777777777768</v>
      </c>
      <c r="AC1009" s="104"/>
    </row>
    <row r="1010" spans="1:29" s="7" customFormat="1" ht="19.5" customHeight="1">
      <c r="A1010" s="48" t="s">
        <v>102</v>
      </c>
      <c r="B1010" s="62" t="s">
        <v>11</v>
      </c>
      <c r="C1010" s="62" t="s">
        <v>53</v>
      </c>
      <c r="D1010" s="62" t="s">
        <v>345</v>
      </c>
      <c r="E1010" s="62" t="s">
        <v>91</v>
      </c>
      <c r="F1010" s="22">
        <f t="shared" si="2461"/>
        <v>900</v>
      </c>
      <c r="G1010" s="22">
        <f t="shared" si="2461"/>
        <v>0</v>
      </c>
      <c r="H1010" s="36">
        <f>H1011</f>
        <v>0</v>
      </c>
      <c r="I1010" s="36">
        <f t="shared" si="2462"/>
        <v>0</v>
      </c>
      <c r="J1010" s="36">
        <f t="shared" si="2463"/>
        <v>0</v>
      </c>
      <c r="K1010" s="36">
        <f t="shared" si="2464"/>
        <v>0</v>
      </c>
      <c r="L1010" s="22">
        <f t="shared" si="2465"/>
        <v>900</v>
      </c>
      <c r="M1010" s="36">
        <f t="shared" si="2466"/>
        <v>0</v>
      </c>
      <c r="N1010" s="36">
        <f>N1011</f>
        <v>0</v>
      </c>
      <c r="O1010" s="36">
        <f t="shared" si="2467"/>
        <v>0</v>
      </c>
      <c r="P1010" s="36">
        <f t="shared" si="2467"/>
        <v>0</v>
      </c>
      <c r="Q1010" s="36">
        <f t="shared" si="2467"/>
        <v>0</v>
      </c>
      <c r="R1010" s="22">
        <f t="shared" si="2467"/>
        <v>900</v>
      </c>
      <c r="S1010" s="36">
        <f t="shared" si="2467"/>
        <v>0</v>
      </c>
      <c r="T1010" s="36">
        <f>T1011</f>
        <v>0</v>
      </c>
      <c r="U1010" s="36">
        <f t="shared" si="2467"/>
        <v>0</v>
      </c>
      <c r="V1010" s="36">
        <f t="shared" si="2467"/>
        <v>0</v>
      </c>
      <c r="W1010" s="36">
        <f t="shared" si="2467"/>
        <v>0</v>
      </c>
      <c r="X1010" s="22">
        <f t="shared" si="2467"/>
        <v>900</v>
      </c>
      <c r="Y1010" s="22">
        <f t="shared" si="2467"/>
        <v>0</v>
      </c>
      <c r="Z1010" s="22">
        <f t="shared" si="2467"/>
        <v>79</v>
      </c>
      <c r="AA1010" s="22">
        <f t="shared" si="2467"/>
        <v>0</v>
      </c>
      <c r="AB1010" s="104">
        <f t="shared" si="2390"/>
        <v>8.7777777777777768</v>
      </c>
      <c r="AC1010" s="104"/>
    </row>
    <row r="1011" spans="1:29" s="7" customFormat="1" ht="33.75">
      <c r="A1011" s="27" t="s">
        <v>195</v>
      </c>
      <c r="B1011" s="62" t="s">
        <v>11</v>
      </c>
      <c r="C1011" s="62" t="s">
        <v>53</v>
      </c>
      <c r="D1011" s="62" t="s">
        <v>345</v>
      </c>
      <c r="E1011" s="62" t="s">
        <v>194</v>
      </c>
      <c r="F1011" s="22">
        <v>900</v>
      </c>
      <c r="G1011" s="22"/>
      <c r="H1011" s="36"/>
      <c r="I1011" s="36"/>
      <c r="J1011" s="36"/>
      <c r="K1011" s="36"/>
      <c r="L1011" s="22">
        <f>F1011+H1011+I1011+J1011+K1011</f>
        <v>900</v>
      </c>
      <c r="M1011" s="22">
        <f>G1011+K1011</f>
        <v>0</v>
      </c>
      <c r="N1011" s="36"/>
      <c r="O1011" s="36"/>
      <c r="P1011" s="36"/>
      <c r="Q1011" s="36"/>
      <c r="R1011" s="22">
        <f>L1011+N1011+O1011+P1011+Q1011</f>
        <v>900</v>
      </c>
      <c r="S1011" s="22">
        <f>M1011+Q1011</f>
        <v>0</v>
      </c>
      <c r="T1011" s="36"/>
      <c r="U1011" s="36"/>
      <c r="V1011" s="36"/>
      <c r="W1011" s="36"/>
      <c r="X1011" s="22">
        <f>R1011+T1011+U1011+V1011+W1011</f>
        <v>900</v>
      </c>
      <c r="Y1011" s="22">
        <f>S1011+W1011</f>
        <v>0</v>
      </c>
      <c r="Z1011" s="22">
        <v>79</v>
      </c>
      <c r="AA1011" s="22"/>
      <c r="AB1011" s="104">
        <f t="shared" si="2390"/>
        <v>8.7777777777777768</v>
      </c>
      <c r="AC1011" s="104"/>
    </row>
    <row r="1012" spans="1:29" s="7" customFormat="1" ht="102.75" customHeight="1">
      <c r="A1012" s="27" t="s">
        <v>156</v>
      </c>
      <c r="B1012" s="62" t="s">
        <v>11</v>
      </c>
      <c r="C1012" s="62" t="s">
        <v>53</v>
      </c>
      <c r="D1012" s="62" t="s">
        <v>346</v>
      </c>
      <c r="E1012" s="62"/>
      <c r="F1012" s="22">
        <f t="shared" ref="F1012:G1013" si="2468">F1013</f>
        <v>50</v>
      </c>
      <c r="G1012" s="22">
        <f t="shared" si="2468"/>
        <v>0</v>
      </c>
      <c r="H1012" s="36">
        <f>H1013</f>
        <v>0</v>
      </c>
      <c r="I1012" s="36">
        <f t="shared" ref="I1012:I1013" si="2469">I1013</f>
        <v>0</v>
      </c>
      <c r="J1012" s="36">
        <f t="shared" ref="J1012:J1013" si="2470">J1013</f>
        <v>0</v>
      </c>
      <c r="K1012" s="36">
        <f t="shared" ref="K1012:K1013" si="2471">K1013</f>
        <v>0</v>
      </c>
      <c r="L1012" s="22">
        <f t="shared" ref="L1012:L1013" si="2472">L1013</f>
        <v>50</v>
      </c>
      <c r="M1012" s="36">
        <f t="shared" ref="M1012:M1013" si="2473">M1013</f>
        <v>0</v>
      </c>
      <c r="N1012" s="36">
        <f>N1013</f>
        <v>0</v>
      </c>
      <c r="O1012" s="36">
        <f t="shared" ref="O1012:AA1013" si="2474">O1013</f>
        <v>0</v>
      </c>
      <c r="P1012" s="36">
        <f t="shared" si="2474"/>
        <v>0</v>
      </c>
      <c r="Q1012" s="36">
        <f t="shared" si="2474"/>
        <v>0</v>
      </c>
      <c r="R1012" s="22">
        <f t="shared" si="2474"/>
        <v>50</v>
      </c>
      <c r="S1012" s="36">
        <f t="shared" si="2474"/>
        <v>0</v>
      </c>
      <c r="T1012" s="36">
        <f>T1013</f>
        <v>0</v>
      </c>
      <c r="U1012" s="36">
        <f t="shared" si="2474"/>
        <v>0</v>
      </c>
      <c r="V1012" s="36">
        <f t="shared" si="2474"/>
        <v>0</v>
      </c>
      <c r="W1012" s="36">
        <f t="shared" si="2474"/>
        <v>0</v>
      </c>
      <c r="X1012" s="22">
        <f t="shared" si="2474"/>
        <v>50</v>
      </c>
      <c r="Y1012" s="22">
        <f t="shared" si="2474"/>
        <v>0</v>
      </c>
      <c r="Z1012" s="22">
        <f t="shared" si="2474"/>
        <v>0</v>
      </c>
      <c r="AA1012" s="22">
        <f t="shared" si="2474"/>
        <v>0</v>
      </c>
      <c r="AB1012" s="104">
        <f t="shared" si="2390"/>
        <v>0</v>
      </c>
      <c r="AC1012" s="104"/>
    </row>
    <row r="1013" spans="1:29" s="7" customFormat="1" ht="19.5" customHeight="1">
      <c r="A1013" s="48" t="s">
        <v>102</v>
      </c>
      <c r="B1013" s="62" t="s">
        <v>11</v>
      </c>
      <c r="C1013" s="62" t="s">
        <v>53</v>
      </c>
      <c r="D1013" s="62" t="s">
        <v>346</v>
      </c>
      <c r="E1013" s="62" t="s">
        <v>91</v>
      </c>
      <c r="F1013" s="22">
        <f t="shared" si="2468"/>
        <v>50</v>
      </c>
      <c r="G1013" s="22">
        <f t="shared" si="2468"/>
        <v>0</v>
      </c>
      <c r="H1013" s="36">
        <f>H1014</f>
        <v>0</v>
      </c>
      <c r="I1013" s="36">
        <f t="shared" si="2469"/>
        <v>0</v>
      </c>
      <c r="J1013" s="36">
        <f t="shared" si="2470"/>
        <v>0</v>
      </c>
      <c r="K1013" s="36">
        <f t="shared" si="2471"/>
        <v>0</v>
      </c>
      <c r="L1013" s="22">
        <f t="shared" si="2472"/>
        <v>50</v>
      </c>
      <c r="M1013" s="36">
        <f t="shared" si="2473"/>
        <v>0</v>
      </c>
      <c r="N1013" s="36">
        <f>N1014</f>
        <v>0</v>
      </c>
      <c r="O1013" s="36">
        <f t="shared" si="2474"/>
        <v>0</v>
      </c>
      <c r="P1013" s="36">
        <f t="shared" si="2474"/>
        <v>0</v>
      </c>
      <c r="Q1013" s="36">
        <f t="shared" si="2474"/>
        <v>0</v>
      </c>
      <c r="R1013" s="22">
        <f t="shared" si="2474"/>
        <v>50</v>
      </c>
      <c r="S1013" s="36">
        <f t="shared" si="2474"/>
        <v>0</v>
      </c>
      <c r="T1013" s="36">
        <f>T1014</f>
        <v>0</v>
      </c>
      <c r="U1013" s="36">
        <f t="shared" si="2474"/>
        <v>0</v>
      </c>
      <c r="V1013" s="36">
        <f t="shared" si="2474"/>
        <v>0</v>
      </c>
      <c r="W1013" s="36">
        <f t="shared" si="2474"/>
        <v>0</v>
      </c>
      <c r="X1013" s="22">
        <f t="shared" si="2474"/>
        <v>50</v>
      </c>
      <c r="Y1013" s="22">
        <f t="shared" si="2474"/>
        <v>0</v>
      </c>
      <c r="Z1013" s="22">
        <f t="shared" si="2474"/>
        <v>0</v>
      </c>
      <c r="AA1013" s="22">
        <f t="shared" si="2474"/>
        <v>0</v>
      </c>
      <c r="AB1013" s="104">
        <f t="shared" si="2390"/>
        <v>0</v>
      </c>
      <c r="AC1013" s="104"/>
    </row>
    <row r="1014" spans="1:29" s="7" customFormat="1" ht="35.25" customHeight="1">
      <c r="A1014" s="27" t="s">
        <v>195</v>
      </c>
      <c r="B1014" s="62" t="s">
        <v>11</v>
      </c>
      <c r="C1014" s="62" t="s">
        <v>53</v>
      </c>
      <c r="D1014" s="62" t="s">
        <v>346</v>
      </c>
      <c r="E1014" s="62" t="s">
        <v>194</v>
      </c>
      <c r="F1014" s="22">
        <v>50</v>
      </c>
      <c r="G1014" s="22"/>
      <c r="H1014" s="36"/>
      <c r="I1014" s="36"/>
      <c r="J1014" s="36"/>
      <c r="K1014" s="36"/>
      <c r="L1014" s="22">
        <f>F1014+H1014+I1014+J1014+K1014</f>
        <v>50</v>
      </c>
      <c r="M1014" s="22">
        <f>G1014+K1014</f>
        <v>0</v>
      </c>
      <c r="N1014" s="36"/>
      <c r="O1014" s="36"/>
      <c r="P1014" s="36"/>
      <c r="Q1014" s="36"/>
      <c r="R1014" s="22">
        <f>L1014+N1014+O1014+P1014+Q1014</f>
        <v>50</v>
      </c>
      <c r="S1014" s="22">
        <f>M1014+Q1014</f>
        <v>0</v>
      </c>
      <c r="T1014" s="36"/>
      <c r="U1014" s="36"/>
      <c r="V1014" s="36"/>
      <c r="W1014" s="36"/>
      <c r="X1014" s="22">
        <f>R1014+T1014+U1014+V1014+W1014</f>
        <v>50</v>
      </c>
      <c r="Y1014" s="22">
        <f>S1014+W1014</f>
        <v>0</v>
      </c>
      <c r="Z1014" s="22"/>
      <c r="AA1014" s="22"/>
      <c r="AB1014" s="104">
        <f t="shared" si="2390"/>
        <v>0</v>
      </c>
      <c r="AC1014" s="104"/>
    </row>
    <row r="1015" spans="1:29" s="7" customFormat="1" ht="90" customHeight="1">
      <c r="A1015" s="48" t="s">
        <v>157</v>
      </c>
      <c r="B1015" s="62" t="s">
        <v>11</v>
      </c>
      <c r="C1015" s="62" t="s">
        <v>53</v>
      </c>
      <c r="D1015" s="62" t="s">
        <v>347</v>
      </c>
      <c r="E1015" s="62"/>
      <c r="F1015" s="22">
        <f t="shared" ref="F1015:G1016" si="2475">F1016</f>
        <v>636</v>
      </c>
      <c r="G1015" s="22">
        <f t="shared" si="2475"/>
        <v>0</v>
      </c>
      <c r="H1015" s="36">
        <f>H1016</f>
        <v>0</v>
      </c>
      <c r="I1015" s="36">
        <f t="shared" ref="I1015:I1016" si="2476">I1016</f>
        <v>0</v>
      </c>
      <c r="J1015" s="36">
        <f t="shared" ref="J1015:J1016" si="2477">J1016</f>
        <v>0</v>
      </c>
      <c r="K1015" s="36">
        <f t="shared" ref="K1015:K1016" si="2478">K1016</f>
        <v>0</v>
      </c>
      <c r="L1015" s="22">
        <f t="shared" ref="L1015:L1016" si="2479">L1016</f>
        <v>636</v>
      </c>
      <c r="M1015" s="36">
        <f t="shared" ref="M1015:M1016" si="2480">M1016</f>
        <v>0</v>
      </c>
      <c r="N1015" s="36">
        <f>N1016</f>
        <v>0</v>
      </c>
      <c r="O1015" s="36">
        <f t="shared" ref="O1015:AA1016" si="2481">O1016</f>
        <v>0</v>
      </c>
      <c r="P1015" s="36">
        <f t="shared" si="2481"/>
        <v>0</v>
      </c>
      <c r="Q1015" s="36">
        <f t="shared" si="2481"/>
        <v>0</v>
      </c>
      <c r="R1015" s="22">
        <f t="shared" si="2481"/>
        <v>636</v>
      </c>
      <c r="S1015" s="36">
        <f t="shared" si="2481"/>
        <v>0</v>
      </c>
      <c r="T1015" s="36">
        <f>T1016</f>
        <v>0</v>
      </c>
      <c r="U1015" s="36">
        <f t="shared" si="2481"/>
        <v>0</v>
      </c>
      <c r="V1015" s="36">
        <f t="shared" si="2481"/>
        <v>0</v>
      </c>
      <c r="W1015" s="36">
        <f t="shared" si="2481"/>
        <v>0</v>
      </c>
      <c r="X1015" s="22">
        <f t="shared" si="2481"/>
        <v>636</v>
      </c>
      <c r="Y1015" s="22">
        <f t="shared" si="2481"/>
        <v>0</v>
      </c>
      <c r="Z1015" s="22">
        <f t="shared" si="2481"/>
        <v>105</v>
      </c>
      <c r="AA1015" s="22">
        <f t="shared" si="2481"/>
        <v>0</v>
      </c>
      <c r="AB1015" s="104">
        <f t="shared" si="2390"/>
        <v>16.509433962264151</v>
      </c>
      <c r="AC1015" s="104"/>
    </row>
    <row r="1016" spans="1:29" s="7" customFormat="1" ht="20.25" customHeight="1">
      <c r="A1016" s="48" t="s">
        <v>102</v>
      </c>
      <c r="B1016" s="62" t="s">
        <v>11</v>
      </c>
      <c r="C1016" s="62" t="s">
        <v>53</v>
      </c>
      <c r="D1016" s="62" t="s">
        <v>347</v>
      </c>
      <c r="E1016" s="62" t="s">
        <v>91</v>
      </c>
      <c r="F1016" s="22">
        <f t="shared" si="2475"/>
        <v>636</v>
      </c>
      <c r="G1016" s="22">
        <f t="shared" si="2475"/>
        <v>0</v>
      </c>
      <c r="H1016" s="36">
        <f>H1017</f>
        <v>0</v>
      </c>
      <c r="I1016" s="36">
        <f t="shared" si="2476"/>
        <v>0</v>
      </c>
      <c r="J1016" s="36">
        <f t="shared" si="2477"/>
        <v>0</v>
      </c>
      <c r="K1016" s="36">
        <f t="shared" si="2478"/>
        <v>0</v>
      </c>
      <c r="L1016" s="22">
        <f t="shared" si="2479"/>
        <v>636</v>
      </c>
      <c r="M1016" s="36">
        <f t="shared" si="2480"/>
        <v>0</v>
      </c>
      <c r="N1016" s="36">
        <f>N1017</f>
        <v>0</v>
      </c>
      <c r="O1016" s="36">
        <f t="shared" si="2481"/>
        <v>0</v>
      </c>
      <c r="P1016" s="36">
        <f t="shared" si="2481"/>
        <v>0</v>
      </c>
      <c r="Q1016" s="36">
        <f t="shared" si="2481"/>
        <v>0</v>
      </c>
      <c r="R1016" s="22">
        <f t="shared" si="2481"/>
        <v>636</v>
      </c>
      <c r="S1016" s="36">
        <f t="shared" si="2481"/>
        <v>0</v>
      </c>
      <c r="T1016" s="36">
        <f>T1017</f>
        <v>0</v>
      </c>
      <c r="U1016" s="36">
        <f t="shared" si="2481"/>
        <v>0</v>
      </c>
      <c r="V1016" s="36">
        <f t="shared" si="2481"/>
        <v>0</v>
      </c>
      <c r="W1016" s="36">
        <f t="shared" si="2481"/>
        <v>0</v>
      </c>
      <c r="X1016" s="22">
        <f t="shared" si="2481"/>
        <v>636</v>
      </c>
      <c r="Y1016" s="22">
        <f t="shared" si="2481"/>
        <v>0</v>
      </c>
      <c r="Z1016" s="22">
        <f t="shared" si="2481"/>
        <v>105</v>
      </c>
      <c r="AA1016" s="22">
        <f t="shared" si="2481"/>
        <v>0</v>
      </c>
      <c r="AB1016" s="104">
        <f t="shared" si="2390"/>
        <v>16.509433962264151</v>
      </c>
      <c r="AC1016" s="104"/>
    </row>
    <row r="1017" spans="1:29" s="7" customFormat="1" ht="37.5" customHeight="1">
      <c r="A1017" s="27" t="s">
        <v>195</v>
      </c>
      <c r="B1017" s="62" t="s">
        <v>11</v>
      </c>
      <c r="C1017" s="62" t="s">
        <v>53</v>
      </c>
      <c r="D1017" s="62" t="s">
        <v>347</v>
      </c>
      <c r="E1017" s="62" t="s">
        <v>194</v>
      </c>
      <c r="F1017" s="22">
        <v>636</v>
      </c>
      <c r="G1017" s="22"/>
      <c r="H1017" s="36"/>
      <c r="I1017" s="36"/>
      <c r="J1017" s="36"/>
      <c r="K1017" s="36"/>
      <c r="L1017" s="22">
        <f>F1017+H1017+I1017+J1017+K1017</f>
        <v>636</v>
      </c>
      <c r="M1017" s="22">
        <f>G1017+K1017</f>
        <v>0</v>
      </c>
      <c r="N1017" s="36"/>
      <c r="O1017" s="36"/>
      <c r="P1017" s="36"/>
      <c r="Q1017" s="36"/>
      <c r="R1017" s="22">
        <f>L1017+N1017+O1017+P1017+Q1017</f>
        <v>636</v>
      </c>
      <c r="S1017" s="22">
        <f>M1017+Q1017</f>
        <v>0</v>
      </c>
      <c r="T1017" s="36"/>
      <c r="U1017" s="36"/>
      <c r="V1017" s="36"/>
      <c r="W1017" s="36"/>
      <c r="X1017" s="22">
        <f>R1017+T1017+U1017+V1017+W1017</f>
        <v>636</v>
      </c>
      <c r="Y1017" s="22">
        <f>S1017+W1017</f>
        <v>0</v>
      </c>
      <c r="Z1017" s="22">
        <v>105</v>
      </c>
      <c r="AA1017" s="22"/>
      <c r="AB1017" s="104">
        <f t="shared" si="2390"/>
        <v>16.509433962264151</v>
      </c>
      <c r="AC1017" s="104"/>
    </row>
    <row r="1018" spans="1:29" s="7" customFormat="1" ht="141" customHeight="1">
      <c r="A1018" s="48" t="s">
        <v>158</v>
      </c>
      <c r="B1018" s="62" t="s">
        <v>11</v>
      </c>
      <c r="C1018" s="62" t="s">
        <v>53</v>
      </c>
      <c r="D1018" s="62" t="s">
        <v>348</v>
      </c>
      <c r="E1018" s="62"/>
      <c r="F1018" s="22">
        <f t="shared" ref="F1018:G1019" si="2482">F1019</f>
        <v>12</v>
      </c>
      <c r="G1018" s="22">
        <f t="shared" si="2482"/>
        <v>0</v>
      </c>
      <c r="H1018" s="36">
        <f>H1019</f>
        <v>0</v>
      </c>
      <c r="I1018" s="36">
        <f t="shared" ref="I1018:I1019" si="2483">I1019</f>
        <v>0</v>
      </c>
      <c r="J1018" s="36">
        <f t="shared" ref="J1018:J1019" si="2484">J1019</f>
        <v>0</v>
      </c>
      <c r="K1018" s="36">
        <f t="shared" ref="K1018:K1019" si="2485">K1019</f>
        <v>0</v>
      </c>
      <c r="L1018" s="22">
        <f t="shared" ref="L1018:L1019" si="2486">L1019</f>
        <v>12</v>
      </c>
      <c r="M1018" s="36">
        <f t="shared" ref="M1018:M1019" si="2487">M1019</f>
        <v>0</v>
      </c>
      <c r="N1018" s="36">
        <f>N1019</f>
        <v>0</v>
      </c>
      <c r="O1018" s="36">
        <f t="shared" ref="O1018:AA1019" si="2488">O1019</f>
        <v>0</v>
      </c>
      <c r="P1018" s="36">
        <f t="shared" si="2488"/>
        <v>0</v>
      </c>
      <c r="Q1018" s="36">
        <f t="shared" si="2488"/>
        <v>0</v>
      </c>
      <c r="R1018" s="22">
        <f t="shared" si="2488"/>
        <v>12</v>
      </c>
      <c r="S1018" s="36">
        <f t="shared" si="2488"/>
        <v>0</v>
      </c>
      <c r="T1018" s="36">
        <f>T1019</f>
        <v>0</v>
      </c>
      <c r="U1018" s="36">
        <f t="shared" si="2488"/>
        <v>0</v>
      </c>
      <c r="V1018" s="36">
        <f t="shared" si="2488"/>
        <v>0</v>
      </c>
      <c r="W1018" s="36">
        <f t="shared" si="2488"/>
        <v>0</v>
      </c>
      <c r="X1018" s="22">
        <f t="shared" si="2488"/>
        <v>12</v>
      </c>
      <c r="Y1018" s="22">
        <f t="shared" si="2488"/>
        <v>0</v>
      </c>
      <c r="Z1018" s="22">
        <f t="shared" si="2488"/>
        <v>3</v>
      </c>
      <c r="AA1018" s="22">
        <f t="shared" si="2488"/>
        <v>0</v>
      </c>
      <c r="AB1018" s="104">
        <f t="shared" si="2390"/>
        <v>25</v>
      </c>
      <c r="AC1018" s="104"/>
    </row>
    <row r="1019" spans="1:29" s="7" customFormat="1" ht="23.25" customHeight="1">
      <c r="A1019" s="48" t="s">
        <v>102</v>
      </c>
      <c r="B1019" s="62" t="s">
        <v>11</v>
      </c>
      <c r="C1019" s="62" t="s">
        <v>53</v>
      </c>
      <c r="D1019" s="62" t="s">
        <v>348</v>
      </c>
      <c r="E1019" s="62" t="s">
        <v>91</v>
      </c>
      <c r="F1019" s="22">
        <f t="shared" si="2482"/>
        <v>12</v>
      </c>
      <c r="G1019" s="22">
        <f t="shared" si="2482"/>
        <v>0</v>
      </c>
      <c r="H1019" s="36">
        <f>H1020</f>
        <v>0</v>
      </c>
      <c r="I1019" s="36">
        <f t="shared" si="2483"/>
        <v>0</v>
      </c>
      <c r="J1019" s="36">
        <f t="shared" si="2484"/>
        <v>0</v>
      </c>
      <c r="K1019" s="36">
        <f t="shared" si="2485"/>
        <v>0</v>
      </c>
      <c r="L1019" s="22">
        <f t="shared" si="2486"/>
        <v>12</v>
      </c>
      <c r="M1019" s="36">
        <f t="shared" si="2487"/>
        <v>0</v>
      </c>
      <c r="N1019" s="36">
        <f>N1020</f>
        <v>0</v>
      </c>
      <c r="O1019" s="36">
        <f t="shared" si="2488"/>
        <v>0</v>
      </c>
      <c r="P1019" s="36">
        <f t="shared" si="2488"/>
        <v>0</v>
      </c>
      <c r="Q1019" s="36">
        <f t="shared" si="2488"/>
        <v>0</v>
      </c>
      <c r="R1019" s="22">
        <f t="shared" si="2488"/>
        <v>12</v>
      </c>
      <c r="S1019" s="36">
        <f t="shared" si="2488"/>
        <v>0</v>
      </c>
      <c r="T1019" s="36">
        <f>T1020</f>
        <v>0</v>
      </c>
      <c r="U1019" s="36">
        <f t="shared" si="2488"/>
        <v>0</v>
      </c>
      <c r="V1019" s="36">
        <f t="shared" si="2488"/>
        <v>0</v>
      </c>
      <c r="W1019" s="36">
        <f t="shared" si="2488"/>
        <v>0</v>
      </c>
      <c r="X1019" s="22">
        <f t="shared" si="2488"/>
        <v>12</v>
      </c>
      <c r="Y1019" s="22">
        <f t="shared" si="2488"/>
        <v>0</v>
      </c>
      <c r="Z1019" s="22">
        <f t="shared" si="2488"/>
        <v>3</v>
      </c>
      <c r="AA1019" s="22">
        <f t="shared" si="2488"/>
        <v>0</v>
      </c>
      <c r="AB1019" s="104">
        <f t="shared" si="2390"/>
        <v>25</v>
      </c>
      <c r="AC1019" s="104"/>
    </row>
    <row r="1020" spans="1:29" s="7" customFormat="1" ht="35.25" customHeight="1">
      <c r="A1020" s="27" t="s">
        <v>195</v>
      </c>
      <c r="B1020" s="62" t="s">
        <v>11</v>
      </c>
      <c r="C1020" s="62" t="s">
        <v>53</v>
      </c>
      <c r="D1020" s="62" t="s">
        <v>348</v>
      </c>
      <c r="E1020" s="62" t="s">
        <v>194</v>
      </c>
      <c r="F1020" s="22">
        <v>12</v>
      </c>
      <c r="G1020" s="22"/>
      <c r="H1020" s="36"/>
      <c r="I1020" s="36"/>
      <c r="J1020" s="36"/>
      <c r="K1020" s="36"/>
      <c r="L1020" s="22">
        <f>F1020+H1020+I1020+J1020+K1020</f>
        <v>12</v>
      </c>
      <c r="M1020" s="22">
        <f>G1020+K1020</f>
        <v>0</v>
      </c>
      <c r="N1020" s="36"/>
      <c r="O1020" s="36"/>
      <c r="P1020" s="36"/>
      <c r="Q1020" s="36"/>
      <c r="R1020" s="22">
        <f>L1020+N1020+O1020+P1020+Q1020</f>
        <v>12</v>
      </c>
      <c r="S1020" s="22">
        <f>M1020+Q1020</f>
        <v>0</v>
      </c>
      <c r="T1020" s="36"/>
      <c r="U1020" s="36"/>
      <c r="V1020" s="36"/>
      <c r="W1020" s="36"/>
      <c r="X1020" s="22">
        <f>R1020+T1020+U1020+V1020+W1020</f>
        <v>12</v>
      </c>
      <c r="Y1020" s="22">
        <f>S1020+W1020</f>
        <v>0</v>
      </c>
      <c r="Z1020" s="22">
        <v>3</v>
      </c>
      <c r="AA1020" s="22"/>
      <c r="AB1020" s="104">
        <f t="shared" si="2390"/>
        <v>25</v>
      </c>
      <c r="AC1020" s="104"/>
    </row>
    <row r="1021" spans="1:29" s="7" customFormat="1" ht="243.75" customHeight="1">
      <c r="A1021" s="48" t="s">
        <v>159</v>
      </c>
      <c r="B1021" s="62" t="s">
        <v>11</v>
      </c>
      <c r="C1021" s="62" t="s">
        <v>53</v>
      </c>
      <c r="D1021" s="62" t="s">
        <v>349</v>
      </c>
      <c r="E1021" s="62"/>
      <c r="F1021" s="22">
        <f t="shared" ref="F1021:G1022" si="2489">F1022</f>
        <v>9</v>
      </c>
      <c r="G1021" s="22">
        <f t="shared" si="2489"/>
        <v>0</v>
      </c>
      <c r="H1021" s="36">
        <f>H1022</f>
        <v>0</v>
      </c>
      <c r="I1021" s="36">
        <f t="shared" ref="I1021:I1022" si="2490">I1022</f>
        <v>0</v>
      </c>
      <c r="J1021" s="36">
        <f t="shared" ref="J1021:J1022" si="2491">J1022</f>
        <v>0</v>
      </c>
      <c r="K1021" s="36">
        <f t="shared" ref="K1021:K1022" si="2492">K1022</f>
        <v>0</v>
      </c>
      <c r="L1021" s="22">
        <f t="shared" ref="L1021:L1022" si="2493">L1022</f>
        <v>9</v>
      </c>
      <c r="M1021" s="36">
        <f t="shared" ref="M1021:M1022" si="2494">M1022</f>
        <v>0</v>
      </c>
      <c r="N1021" s="36">
        <f>N1022</f>
        <v>0</v>
      </c>
      <c r="O1021" s="36">
        <f t="shared" ref="O1021:AA1022" si="2495">O1022</f>
        <v>0</v>
      </c>
      <c r="P1021" s="36">
        <f t="shared" si="2495"/>
        <v>0</v>
      </c>
      <c r="Q1021" s="36">
        <f t="shared" si="2495"/>
        <v>0</v>
      </c>
      <c r="R1021" s="22">
        <f t="shared" si="2495"/>
        <v>9</v>
      </c>
      <c r="S1021" s="36">
        <f t="shared" si="2495"/>
        <v>0</v>
      </c>
      <c r="T1021" s="36">
        <f>T1022</f>
        <v>0</v>
      </c>
      <c r="U1021" s="36">
        <f t="shared" si="2495"/>
        <v>0</v>
      </c>
      <c r="V1021" s="36">
        <f t="shared" si="2495"/>
        <v>0</v>
      </c>
      <c r="W1021" s="36">
        <f t="shared" si="2495"/>
        <v>0</v>
      </c>
      <c r="X1021" s="22">
        <f t="shared" si="2495"/>
        <v>9</v>
      </c>
      <c r="Y1021" s="22">
        <f t="shared" si="2495"/>
        <v>0</v>
      </c>
      <c r="Z1021" s="22">
        <f t="shared" si="2495"/>
        <v>2</v>
      </c>
      <c r="AA1021" s="22">
        <f t="shared" si="2495"/>
        <v>0</v>
      </c>
      <c r="AB1021" s="104">
        <f t="shared" si="2390"/>
        <v>22.222222222222221</v>
      </c>
      <c r="AC1021" s="104"/>
    </row>
    <row r="1022" spans="1:29" s="7" customFormat="1" ht="21.75" customHeight="1">
      <c r="A1022" s="48" t="s">
        <v>102</v>
      </c>
      <c r="B1022" s="62" t="s">
        <v>11</v>
      </c>
      <c r="C1022" s="62" t="s">
        <v>53</v>
      </c>
      <c r="D1022" s="62" t="s">
        <v>349</v>
      </c>
      <c r="E1022" s="62" t="s">
        <v>91</v>
      </c>
      <c r="F1022" s="22">
        <f t="shared" si="2489"/>
        <v>9</v>
      </c>
      <c r="G1022" s="22">
        <f t="shared" si="2489"/>
        <v>0</v>
      </c>
      <c r="H1022" s="36">
        <f>H1023</f>
        <v>0</v>
      </c>
      <c r="I1022" s="36">
        <f t="shared" si="2490"/>
        <v>0</v>
      </c>
      <c r="J1022" s="36">
        <f t="shared" si="2491"/>
        <v>0</v>
      </c>
      <c r="K1022" s="36">
        <f t="shared" si="2492"/>
        <v>0</v>
      </c>
      <c r="L1022" s="22">
        <f t="shared" si="2493"/>
        <v>9</v>
      </c>
      <c r="M1022" s="36">
        <f t="shared" si="2494"/>
        <v>0</v>
      </c>
      <c r="N1022" s="36">
        <f>N1023</f>
        <v>0</v>
      </c>
      <c r="O1022" s="36">
        <f t="shared" si="2495"/>
        <v>0</v>
      </c>
      <c r="P1022" s="36">
        <f t="shared" si="2495"/>
        <v>0</v>
      </c>
      <c r="Q1022" s="36">
        <f t="shared" si="2495"/>
        <v>0</v>
      </c>
      <c r="R1022" s="22">
        <f t="shared" si="2495"/>
        <v>9</v>
      </c>
      <c r="S1022" s="36">
        <f t="shared" si="2495"/>
        <v>0</v>
      </c>
      <c r="T1022" s="36">
        <f>T1023</f>
        <v>0</v>
      </c>
      <c r="U1022" s="36">
        <f t="shared" si="2495"/>
        <v>0</v>
      </c>
      <c r="V1022" s="36">
        <f t="shared" si="2495"/>
        <v>0</v>
      </c>
      <c r="W1022" s="36">
        <f t="shared" si="2495"/>
        <v>0</v>
      </c>
      <c r="X1022" s="22">
        <f t="shared" si="2495"/>
        <v>9</v>
      </c>
      <c r="Y1022" s="22">
        <f t="shared" si="2495"/>
        <v>0</v>
      </c>
      <c r="Z1022" s="22">
        <f t="shared" si="2495"/>
        <v>2</v>
      </c>
      <c r="AA1022" s="22">
        <f t="shared" si="2495"/>
        <v>0</v>
      </c>
      <c r="AB1022" s="104">
        <f t="shared" si="2390"/>
        <v>22.222222222222221</v>
      </c>
      <c r="AC1022" s="104"/>
    </row>
    <row r="1023" spans="1:29" s="7" customFormat="1" ht="33" customHeight="1">
      <c r="A1023" s="27" t="s">
        <v>195</v>
      </c>
      <c r="B1023" s="62" t="s">
        <v>11</v>
      </c>
      <c r="C1023" s="62" t="s">
        <v>53</v>
      </c>
      <c r="D1023" s="62" t="s">
        <v>349</v>
      </c>
      <c r="E1023" s="62" t="s">
        <v>194</v>
      </c>
      <c r="F1023" s="22">
        <v>9</v>
      </c>
      <c r="G1023" s="22"/>
      <c r="H1023" s="36"/>
      <c r="I1023" s="36"/>
      <c r="J1023" s="36"/>
      <c r="K1023" s="36"/>
      <c r="L1023" s="22">
        <f>F1023+H1023+I1023+J1023+K1023</f>
        <v>9</v>
      </c>
      <c r="M1023" s="22">
        <f>G1023+K1023</f>
        <v>0</v>
      </c>
      <c r="N1023" s="36"/>
      <c r="O1023" s="36"/>
      <c r="P1023" s="36"/>
      <c r="Q1023" s="36"/>
      <c r="R1023" s="22">
        <f>L1023+N1023+O1023+P1023+Q1023</f>
        <v>9</v>
      </c>
      <c r="S1023" s="22">
        <f>M1023+Q1023</f>
        <v>0</v>
      </c>
      <c r="T1023" s="36"/>
      <c r="U1023" s="36"/>
      <c r="V1023" s="36"/>
      <c r="W1023" s="36"/>
      <c r="X1023" s="22">
        <f>R1023+T1023+U1023+V1023+W1023</f>
        <v>9</v>
      </c>
      <c r="Y1023" s="22">
        <f>S1023+W1023</f>
        <v>0</v>
      </c>
      <c r="Z1023" s="22">
        <v>2</v>
      </c>
      <c r="AA1023" s="22"/>
      <c r="AB1023" s="104">
        <f t="shared" si="2390"/>
        <v>22.222222222222221</v>
      </c>
      <c r="AC1023" s="104"/>
    </row>
    <row r="1024" spans="1:29" s="7" customFormat="1" ht="85.5" customHeight="1">
      <c r="A1024" s="27" t="s">
        <v>513</v>
      </c>
      <c r="B1024" s="62" t="s">
        <v>11</v>
      </c>
      <c r="C1024" s="62" t="s">
        <v>53</v>
      </c>
      <c r="D1024" s="62" t="s">
        <v>502</v>
      </c>
      <c r="E1024" s="62"/>
      <c r="F1024" s="22">
        <f t="shared" ref="F1024:F1025" si="2496">F1025</f>
        <v>90</v>
      </c>
      <c r="G1024" s="22"/>
      <c r="H1024" s="36">
        <f>H1025</f>
        <v>0</v>
      </c>
      <c r="I1024" s="36">
        <f t="shared" ref="I1024:I1025" si="2497">I1025</f>
        <v>0</v>
      </c>
      <c r="J1024" s="36">
        <f t="shared" ref="J1024:J1025" si="2498">J1025</f>
        <v>0</v>
      </c>
      <c r="K1024" s="36">
        <f t="shared" ref="K1024:K1025" si="2499">K1025</f>
        <v>0</v>
      </c>
      <c r="L1024" s="22">
        <f t="shared" ref="L1024:L1025" si="2500">L1025</f>
        <v>90</v>
      </c>
      <c r="M1024" s="36">
        <f t="shared" ref="M1024:M1025" si="2501">M1025</f>
        <v>0</v>
      </c>
      <c r="N1024" s="36">
        <f>N1025</f>
        <v>0</v>
      </c>
      <c r="O1024" s="36">
        <f t="shared" ref="O1024:AA1025" si="2502">O1025</f>
        <v>0</v>
      </c>
      <c r="P1024" s="36">
        <f t="shared" si="2502"/>
        <v>0</v>
      </c>
      <c r="Q1024" s="36">
        <f t="shared" si="2502"/>
        <v>0</v>
      </c>
      <c r="R1024" s="22">
        <f t="shared" si="2502"/>
        <v>90</v>
      </c>
      <c r="S1024" s="36">
        <f t="shared" si="2502"/>
        <v>0</v>
      </c>
      <c r="T1024" s="36">
        <f>T1025</f>
        <v>0</v>
      </c>
      <c r="U1024" s="36">
        <f t="shared" si="2502"/>
        <v>0</v>
      </c>
      <c r="V1024" s="36">
        <f t="shared" si="2502"/>
        <v>0</v>
      </c>
      <c r="W1024" s="36">
        <f t="shared" si="2502"/>
        <v>0</v>
      </c>
      <c r="X1024" s="22">
        <f t="shared" si="2502"/>
        <v>90</v>
      </c>
      <c r="Y1024" s="22">
        <f t="shared" si="2502"/>
        <v>0</v>
      </c>
      <c r="Z1024" s="22">
        <f t="shared" si="2502"/>
        <v>0</v>
      </c>
      <c r="AA1024" s="22">
        <f t="shared" si="2502"/>
        <v>0</v>
      </c>
      <c r="AB1024" s="104">
        <f t="shared" si="2390"/>
        <v>0</v>
      </c>
      <c r="AC1024" s="104"/>
    </row>
    <row r="1025" spans="1:29" s="7" customFormat="1" ht="21.75" customHeight="1">
      <c r="A1025" s="48" t="s">
        <v>102</v>
      </c>
      <c r="B1025" s="62" t="s">
        <v>11</v>
      </c>
      <c r="C1025" s="62" t="s">
        <v>53</v>
      </c>
      <c r="D1025" s="62" t="s">
        <v>502</v>
      </c>
      <c r="E1025" s="62" t="s">
        <v>91</v>
      </c>
      <c r="F1025" s="22">
        <f t="shared" si="2496"/>
        <v>90</v>
      </c>
      <c r="G1025" s="22"/>
      <c r="H1025" s="36">
        <f>H1026</f>
        <v>0</v>
      </c>
      <c r="I1025" s="36">
        <f t="shared" si="2497"/>
        <v>0</v>
      </c>
      <c r="J1025" s="36">
        <f t="shared" si="2498"/>
        <v>0</v>
      </c>
      <c r="K1025" s="36">
        <f t="shared" si="2499"/>
        <v>0</v>
      </c>
      <c r="L1025" s="22">
        <f t="shared" si="2500"/>
        <v>90</v>
      </c>
      <c r="M1025" s="36">
        <f t="shared" si="2501"/>
        <v>0</v>
      </c>
      <c r="N1025" s="36">
        <f>N1026</f>
        <v>0</v>
      </c>
      <c r="O1025" s="36">
        <f t="shared" si="2502"/>
        <v>0</v>
      </c>
      <c r="P1025" s="36">
        <f t="shared" si="2502"/>
        <v>0</v>
      </c>
      <c r="Q1025" s="36">
        <f t="shared" si="2502"/>
        <v>0</v>
      </c>
      <c r="R1025" s="22">
        <f t="shared" si="2502"/>
        <v>90</v>
      </c>
      <c r="S1025" s="36">
        <f t="shared" si="2502"/>
        <v>0</v>
      </c>
      <c r="T1025" s="36">
        <f>T1026</f>
        <v>0</v>
      </c>
      <c r="U1025" s="36">
        <f t="shared" si="2502"/>
        <v>0</v>
      </c>
      <c r="V1025" s="36">
        <f t="shared" si="2502"/>
        <v>0</v>
      </c>
      <c r="W1025" s="36">
        <f t="shared" si="2502"/>
        <v>0</v>
      </c>
      <c r="X1025" s="22">
        <f t="shared" si="2502"/>
        <v>90</v>
      </c>
      <c r="Y1025" s="22">
        <f t="shared" si="2502"/>
        <v>0</v>
      </c>
      <c r="Z1025" s="22">
        <f t="shared" si="2502"/>
        <v>0</v>
      </c>
      <c r="AA1025" s="22">
        <f t="shared" si="2502"/>
        <v>0</v>
      </c>
      <c r="AB1025" s="104">
        <f t="shared" si="2390"/>
        <v>0</v>
      </c>
      <c r="AC1025" s="104"/>
    </row>
    <row r="1026" spans="1:29" s="7" customFormat="1" ht="33" customHeight="1">
      <c r="A1026" s="27" t="s">
        <v>195</v>
      </c>
      <c r="B1026" s="62" t="s">
        <v>11</v>
      </c>
      <c r="C1026" s="62" t="s">
        <v>53</v>
      </c>
      <c r="D1026" s="62" t="s">
        <v>502</v>
      </c>
      <c r="E1026" s="62" t="s">
        <v>194</v>
      </c>
      <c r="F1026" s="22">
        <v>90</v>
      </c>
      <c r="G1026" s="22"/>
      <c r="H1026" s="36"/>
      <c r="I1026" s="36"/>
      <c r="J1026" s="36"/>
      <c r="K1026" s="36"/>
      <c r="L1026" s="22">
        <f>F1026+H1026+I1026+J1026+K1026</f>
        <v>90</v>
      </c>
      <c r="M1026" s="22">
        <f>G1026+K1026</f>
        <v>0</v>
      </c>
      <c r="N1026" s="36"/>
      <c r="O1026" s="36"/>
      <c r="P1026" s="36"/>
      <c r="Q1026" s="36"/>
      <c r="R1026" s="22">
        <f>L1026+N1026+O1026+P1026+Q1026</f>
        <v>90</v>
      </c>
      <c r="S1026" s="22">
        <f>M1026+Q1026</f>
        <v>0</v>
      </c>
      <c r="T1026" s="36"/>
      <c r="U1026" s="36"/>
      <c r="V1026" s="36"/>
      <c r="W1026" s="36"/>
      <c r="X1026" s="22">
        <f>R1026+T1026+U1026+V1026+W1026</f>
        <v>90</v>
      </c>
      <c r="Y1026" s="22">
        <f>S1026+W1026</f>
        <v>0</v>
      </c>
      <c r="Z1026" s="22"/>
      <c r="AA1026" s="22"/>
      <c r="AB1026" s="104">
        <f t="shared" si="2390"/>
        <v>0</v>
      </c>
      <c r="AC1026" s="104"/>
    </row>
    <row r="1027" spans="1:29" s="7" customFormat="1" ht="52.5" customHeight="1">
      <c r="A1027" s="48" t="s">
        <v>161</v>
      </c>
      <c r="B1027" s="62" t="s">
        <v>11</v>
      </c>
      <c r="C1027" s="62" t="s">
        <v>53</v>
      </c>
      <c r="D1027" s="62" t="s">
        <v>350</v>
      </c>
      <c r="E1027" s="62"/>
      <c r="F1027" s="22">
        <f t="shared" ref="F1027:G1028" si="2503">F1028</f>
        <v>30</v>
      </c>
      <c r="G1027" s="22">
        <f t="shared" si="2503"/>
        <v>0</v>
      </c>
      <c r="H1027" s="36">
        <f>H1028</f>
        <v>0</v>
      </c>
      <c r="I1027" s="36">
        <f t="shared" ref="I1027:I1028" si="2504">I1028</f>
        <v>0</v>
      </c>
      <c r="J1027" s="36">
        <f t="shared" ref="J1027:J1028" si="2505">J1028</f>
        <v>0</v>
      </c>
      <c r="K1027" s="36">
        <f t="shared" ref="K1027:K1028" si="2506">K1028</f>
        <v>0</v>
      </c>
      <c r="L1027" s="22">
        <f t="shared" ref="L1027:L1028" si="2507">L1028</f>
        <v>30</v>
      </c>
      <c r="M1027" s="36">
        <f t="shared" ref="M1027:M1028" si="2508">M1028</f>
        <v>0</v>
      </c>
      <c r="N1027" s="36">
        <f>N1028</f>
        <v>0</v>
      </c>
      <c r="O1027" s="36">
        <f t="shared" ref="O1027:AA1028" si="2509">O1028</f>
        <v>0</v>
      </c>
      <c r="P1027" s="36">
        <f t="shared" si="2509"/>
        <v>0</v>
      </c>
      <c r="Q1027" s="36">
        <f t="shared" si="2509"/>
        <v>0</v>
      </c>
      <c r="R1027" s="22">
        <f t="shared" si="2509"/>
        <v>30</v>
      </c>
      <c r="S1027" s="36">
        <f t="shared" si="2509"/>
        <v>0</v>
      </c>
      <c r="T1027" s="36">
        <f>T1028</f>
        <v>0</v>
      </c>
      <c r="U1027" s="36">
        <f t="shared" si="2509"/>
        <v>0</v>
      </c>
      <c r="V1027" s="36">
        <f t="shared" si="2509"/>
        <v>0</v>
      </c>
      <c r="W1027" s="36">
        <f t="shared" si="2509"/>
        <v>0</v>
      </c>
      <c r="X1027" s="22">
        <f t="shared" si="2509"/>
        <v>30</v>
      </c>
      <c r="Y1027" s="22">
        <f t="shared" si="2509"/>
        <v>0</v>
      </c>
      <c r="Z1027" s="22">
        <f t="shared" si="2509"/>
        <v>2</v>
      </c>
      <c r="AA1027" s="22">
        <f t="shared" si="2509"/>
        <v>0</v>
      </c>
      <c r="AB1027" s="104">
        <f t="shared" si="2390"/>
        <v>6.666666666666667</v>
      </c>
      <c r="AC1027" s="104"/>
    </row>
    <row r="1028" spans="1:29" s="7" customFormat="1" ht="18.75" customHeight="1">
      <c r="A1028" s="48" t="s">
        <v>102</v>
      </c>
      <c r="B1028" s="62" t="s">
        <v>11</v>
      </c>
      <c r="C1028" s="62" t="s">
        <v>53</v>
      </c>
      <c r="D1028" s="62" t="s">
        <v>350</v>
      </c>
      <c r="E1028" s="62" t="s">
        <v>91</v>
      </c>
      <c r="F1028" s="22">
        <f t="shared" si="2503"/>
        <v>30</v>
      </c>
      <c r="G1028" s="22">
        <f t="shared" si="2503"/>
        <v>0</v>
      </c>
      <c r="H1028" s="36">
        <f>H1029</f>
        <v>0</v>
      </c>
      <c r="I1028" s="36">
        <f t="shared" si="2504"/>
        <v>0</v>
      </c>
      <c r="J1028" s="36">
        <f t="shared" si="2505"/>
        <v>0</v>
      </c>
      <c r="K1028" s="36">
        <f t="shared" si="2506"/>
        <v>0</v>
      </c>
      <c r="L1028" s="22">
        <f t="shared" si="2507"/>
        <v>30</v>
      </c>
      <c r="M1028" s="36">
        <f t="shared" si="2508"/>
        <v>0</v>
      </c>
      <c r="N1028" s="36">
        <f>N1029</f>
        <v>0</v>
      </c>
      <c r="O1028" s="36">
        <f t="shared" si="2509"/>
        <v>0</v>
      </c>
      <c r="P1028" s="36">
        <f t="shared" si="2509"/>
        <v>0</v>
      </c>
      <c r="Q1028" s="36">
        <f t="shared" si="2509"/>
        <v>0</v>
      </c>
      <c r="R1028" s="22">
        <f t="shared" si="2509"/>
        <v>30</v>
      </c>
      <c r="S1028" s="36">
        <f t="shared" si="2509"/>
        <v>0</v>
      </c>
      <c r="T1028" s="36">
        <f>T1029</f>
        <v>0</v>
      </c>
      <c r="U1028" s="36">
        <f t="shared" si="2509"/>
        <v>0</v>
      </c>
      <c r="V1028" s="36">
        <f t="shared" si="2509"/>
        <v>0</v>
      </c>
      <c r="W1028" s="36">
        <f t="shared" si="2509"/>
        <v>0</v>
      </c>
      <c r="X1028" s="22">
        <f t="shared" si="2509"/>
        <v>30</v>
      </c>
      <c r="Y1028" s="22">
        <f t="shared" si="2509"/>
        <v>0</v>
      </c>
      <c r="Z1028" s="22">
        <f t="shared" si="2509"/>
        <v>2</v>
      </c>
      <c r="AA1028" s="22">
        <f t="shared" si="2509"/>
        <v>0</v>
      </c>
      <c r="AB1028" s="104">
        <f t="shared" si="2390"/>
        <v>6.666666666666667</v>
      </c>
      <c r="AC1028" s="104"/>
    </row>
    <row r="1029" spans="1:29" s="7" customFormat="1" ht="33.75">
      <c r="A1029" s="27" t="s">
        <v>195</v>
      </c>
      <c r="B1029" s="62" t="s">
        <v>11</v>
      </c>
      <c r="C1029" s="62" t="s">
        <v>53</v>
      </c>
      <c r="D1029" s="62" t="s">
        <v>350</v>
      </c>
      <c r="E1029" s="62" t="s">
        <v>194</v>
      </c>
      <c r="F1029" s="22">
        <v>30</v>
      </c>
      <c r="G1029" s="22"/>
      <c r="H1029" s="36"/>
      <c r="I1029" s="36"/>
      <c r="J1029" s="36"/>
      <c r="K1029" s="36"/>
      <c r="L1029" s="22">
        <f>F1029+H1029+I1029+J1029+K1029</f>
        <v>30</v>
      </c>
      <c r="M1029" s="22">
        <f>G1029+K1029</f>
        <v>0</v>
      </c>
      <c r="N1029" s="36"/>
      <c r="O1029" s="36"/>
      <c r="P1029" s="36"/>
      <c r="Q1029" s="36"/>
      <c r="R1029" s="22">
        <f>L1029+N1029+O1029+P1029+Q1029</f>
        <v>30</v>
      </c>
      <c r="S1029" s="22">
        <f>M1029+Q1029</f>
        <v>0</v>
      </c>
      <c r="T1029" s="36"/>
      <c r="U1029" s="36"/>
      <c r="V1029" s="36"/>
      <c r="W1029" s="36"/>
      <c r="X1029" s="22">
        <f>R1029+T1029+U1029+V1029+W1029</f>
        <v>30</v>
      </c>
      <c r="Y1029" s="22">
        <f>S1029+W1029</f>
        <v>0</v>
      </c>
      <c r="Z1029" s="22">
        <v>2</v>
      </c>
      <c r="AA1029" s="22"/>
      <c r="AB1029" s="104">
        <f t="shared" si="2390"/>
        <v>6.666666666666667</v>
      </c>
      <c r="AC1029" s="104"/>
    </row>
    <row r="1030" spans="1:29" s="7" customFormat="1" ht="39" customHeight="1">
      <c r="A1030" s="48" t="s">
        <v>162</v>
      </c>
      <c r="B1030" s="62" t="s">
        <v>11</v>
      </c>
      <c r="C1030" s="62" t="s">
        <v>53</v>
      </c>
      <c r="D1030" s="62" t="s">
        <v>351</v>
      </c>
      <c r="E1030" s="62"/>
      <c r="F1030" s="22">
        <f t="shared" ref="F1030:G1031" si="2510">F1031</f>
        <v>3267</v>
      </c>
      <c r="G1030" s="22">
        <f t="shared" si="2510"/>
        <v>0</v>
      </c>
      <c r="H1030" s="36">
        <f>H1031</f>
        <v>0</v>
      </c>
      <c r="I1030" s="36">
        <f t="shared" ref="I1030:I1031" si="2511">I1031</f>
        <v>0</v>
      </c>
      <c r="J1030" s="36">
        <f t="shared" ref="J1030:J1031" si="2512">J1031</f>
        <v>0</v>
      </c>
      <c r="K1030" s="36">
        <f t="shared" ref="K1030:K1031" si="2513">K1031</f>
        <v>0</v>
      </c>
      <c r="L1030" s="22">
        <f t="shared" ref="L1030:L1031" si="2514">L1031</f>
        <v>3267</v>
      </c>
      <c r="M1030" s="36">
        <f t="shared" ref="M1030:M1031" si="2515">M1031</f>
        <v>0</v>
      </c>
      <c r="N1030" s="36">
        <f>N1031</f>
        <v>0</v>
      </c>
      <c r="O1030" s="36">
        <f t="shared" ref="O1030:AA1031" si="2516">O1031</f>
        <v>0</v>
      </c>
      <c r="P1030" s="36">
        <f t="shared" si="2516"/>
        <v>0</v>
      </c>
      <c r="Q1030" s="36">
        <f t="shared" si="2516"/>
        <v>0</v>
      </c>
      <c r="R1030" s="22">
        <f t="shared" si="2516"/>
        <v>3267</v>
      </c>
      <c r="S1030" s="36">
        <f t="shared" si="2516"/>
        <v>0</v>
      </c>
      <c r="T1030" s="36">
        <f>T1031</f>
        <v>0</v>
      </c>
      <c r="U1030" s="36">
        <f t="shared" si="2516"/>
        <v>0</v>
      </c>
      <c r="V1030" s="36">
        <f t="shared" si="2516"/>
        <v>0</v>
      </c>
      <c r="W1030" s="36">
        <f t="shared" si="2516"/>
        <v>0</v>
      </c>
      <c r="X1030" s="22">
        <f t="shared" si="2516"/>
        <v>3267</v>
      </c>
      <c r="Y1030" s="22">
        <f t="shared" si="2516"/>
        <v>0</v>
      </c>
      <c r="Z1030" s="22">
        <f t="shared" si="2516"/>
        <v>668</v>
      </c>
      <c r="AA1030" s="22">
        <f t="shared" si="2516"/>
        <v>0</v>
      </c>
      <c r="AB1030" s="104">
        <f t="shared" si="2390"/>
        <v>20.446893174165901</v>
      </c>
      <c r="AC1030" s="104"/>
    </row>
    <row r="1031" spans="1:29" s="7" customFormat="1" ht="21" customHeight="1">
      <c r="A1031" s="48" t="s">
        <v>102</v>
      </c>
      <c r="B1031" s="62" t="s">
        <v>11</v>
      </c>
      <c r="C1031" s="62" t="s">
        <v>53</v>
      </c>
      <c r="D1031" s="62" t="s">
        <v>351</v>
      </c>
      <c r="E1031" s="62" t="s">
        <v>91</v>
      </c>
      <c r="F1031" s="22">
        <f t="shared" si="2510"/>
        <v>3267</v>
      </c>
      <c r="G1031" s="22">
        <f t="shared" si="2510"/>
        <v>0</v>
      </c>
      <c r="H1031" s="36">
        <f>H1032</f>
        <v>0</v>
      </c>
      <c r="I1031" s="36">
        <f t="shared" si="2511"/>
        <v>0</v>
      </c>
      <c r="J1031" s="36">
        <f t="shared" si="2512"/>
        <v>0</v>
      </c>
      <c r="K1031" s="36">
        <f t="shared" si="2513"/>
        <v>0</v>
      </c>
      <c r="L1031" s="22">
        <f t="shared" si="2514"/>
        <v>3267</v>
      </c>
      <c r="M1031" s="36">
        <f t="shared" si="2515"/>
        <v>0</v>
      </c>
      <c r="N1031" s="36">
        <f>N1032</f>
        <v>0</v>
      </c>
      <c r="O1031" s="36">
        <f t="shared" si="2516"/>
        <v>0</v>
      </c>
      <c r="P1031" s="36">
        <f t="shared" si="2516"/>
        <v>0</v>
      </c>
      <c r="Q1031" s="36">
        <f t="shared" si="2516"/>
        <v>0</v>
      </c>
      <c r="R1031" s="22">
        <f t="shared" si="2516"/>
        <v>3267</v>
      </c>
      <c r="S1031" s="36">
        <f t="shared" si="2516"/>
        <v>0</v>
      </c>
      <c r="T1031" s="36">
        <f>T1032</f>
        <v>0</v>
      </c>
      <c r="U1031" s="36">
        <f t="shared" si="2516"/>
        <v>0</v>
      </c>
      <c r="V1031" s="36">
        <f t="shared" si="2516"/>
        <v>0</v>
      </c>
      <c r="W1031" s="36">
        <f t="shared" si="2516"/>
        <v>0</v>
      </c>
      <c r="X1031" s="22">
        <f t="shared" si="2516"/>
        <v>3267</v>
      </c>
      <c r="Y1031" s="22">
        <f t="shared" si="2516"/>
        <v>0</v>
      </c>
      <c r="Z1031" s="22">
        <f t="shared" si="2516"/>
        <v>668</v>
      </c>
      <c r="AA1031" s="22">
        <f t="shared" si="2516"/>
        <v>0</v>
      </c>
      <c r="AB1031" s="104">
        <f t="shared" si="2390"/>
        <v>20.446893174165901</v>
      </c>
      <c r="AC1031" s="104"/>
    </row>
    <row r="1032" spans="1:29" s="7" customFormat="1" ht="33" customHeight="1">
      <c r="A1032" s="27" t="s">
        <v>195</v>
      </c>
      <c r="B1032" s="62" t="s">
        <v>11</v>
      </c>
      <c r="C1032" s="62" t="s">
        <v>53</v>
      </c>
      <c r="D1032" s="62" t="s">
        <v>351</v>
      </c>
      <c r="E1032" s="62" t="s">
        <v>194</v>
      </c>
      <c r="F1032" s="22">
        <v>3267</v>
      </c>
      <c r="G1032" s="22"/>
      <c r="H1032" s="36"/>
      <c r="I1032" s="36"/>
      <c r="J1032" s="36"/>
      <c r="K1032" s="36"/>
      <c r="L1032" s="22">
        <f>F1032+H1032+I1032+J1032+K1032</f>
        <v>3267</v>
      </c>
      <c r="M1032" s="22">
        <f>G1032+K1032</f>
        <v>0</v>
      </c>
      <c r="N1032" s="36"/>
      <c r="O1032" s="36"/>
      <c r="P1032" s="36"/>
      <c r="Q1032" s="36"/>
      <c r="R1032" s="22">
        <f>L1032+N1032+O1032+P1032+Q1032</f>
        <v>3267</v>
      </c>
      <c r="S1032" s="22">
        <f>M1032+Q1032</f>
        <v>0</v>
      </c>
      <c r="T1032" s="36"/>
      <c r="U1032" s="36"/>
      <c r="V1032" s="36"/>
      <c r="W1032" s="36"/>
      <c r="X1032" s="22">
        <f>R1032+T1032+U1032+V1032+W1032</f>
        <v>3267</v>
      </c>
      <c r="Y1032" s="22">
        <f>S1032+W1032</f>
        <v>0</v>
      </c>
      <c r="Z1032" s="22">
        <v>668</v>
      </c>
      <c r="AA1032" s="22"/>
      <c r="AB1032" s="104">
        <f t="shared" si="2390"/>
        <v>20.446893174165901</v>
      </c>
      <c r="AC1032" s="104"/>
    </row>
    <row r="1033" spans="1:29" s="7" customFormat="1" ht="34.5" customHeight="1">
      <c r="A1033" s="48" t="s">
        <v>160</v>
      </c>
      <c r="B1033" s="62" t="s">
        <v>11</v>
      </c>
      <c r="C1033" s="62" t="s">
        <v>53</v>
      </c>
      <c r="D1033" s="62" t="s">
        <v>352</v>
      </c>
      <c r="E1033" s="62"/>
      <c r="F1033" s="22">
        <f t="shared" ref="F1033:G1034" si="2517">F1034</f>
        <v>22876</v>
      </c>
      <c r="G1033" s="22">
        <f t="shared" si="2517"/>
        <v>0</v>
      </c>
      <c r="H1033" s="36">
        <f>H1034</f>
        <v>0</v>
      </c>
      <c r="I1033" s="36">
        <f t="shared" ref="I1033:I1034" si="2518">I1034</f>
        <v>0</v>
      </c>
      <c r="J1033" s="36">
        <f t="shared" ref="J1033:J1034" si="2519">J1034</f>
        <v>0</v>
      </c>
      <c r="K1033" s="36">
        <f t="shared" ref="K1033:K1034" si="2520">K1034</f>
        <v>0</v>
      </c>
      <c r="L1033" s="22">
        <f t="shared" ref="L1033:L1034" si="2521">L1034</f>
        <v>22876</v>
      </c>
      <c r="M1033" s="36">
        <f t="shared" ref="M1033:M1034" si="2522">M1034</f>
        <v>0</v>
      </c>
      <c r="N1033" s="36">
        <f>N1034</f>
        <v>0</v>
      </c>
      <c r="O1033" s="36">
        <f t="shared" ref="O1033:AA1034" si="2523">O1034</f>
        <v>0</v>
      </c>
      <c r="P1033" s="36">
        <f t="shared" si="2523"/>
        <v>0</v>
      </c>
      <c r="Q1033" s="36">
        <f t="shared" si="2523"/>
        <v>0</v>
      </c>
      <c r="R1033" s="22">
        <f t="shared" si="2523"/>
        <v>22876</v>
      </c>
      <c r="S1033" s="36">
        <f t="shared" si="2523"/>
        <v>0</v>
      </c>
      <c r="T1033" s="36">
        <f>T1034</f>
        <v>0</v>
      </c>
      <c r="U1033" s="36">
        <f t="shared" si="2523"/>
        <v>0</v>
      </c>
      <c r="V1033" s="36">
        <f t="shared" si="2523"/>
        <v>0</v>
      </c>
      <c r="W1033" s="36">
        <f t="shared" si="2523"/>
        <v>0</v>
      </c>
      <c r="X1033" s="22">
        <f t="shared" si="2523"/>
        <v>22876</v>
      </c>
      <c r="Y1033" s="22">
        <f t="shared" si="2523"/>
        <v>0</v>
      </c>
      <c r="Z1033" s="22">
        <f t="shared" si="2523"/>
        <v>6166</v>
      </c>
      <c r="AA1033" s="22">
        <f t="shared" si="2523"/>
        <v>0</v>
      </c>
      <c r="AB1033" s="104">
        <f t="shared" si="2390"/>
        <v>26.954012939325057</v>
      </c>
      <c r="AC1033" s="104"/>
    </row>
    <row r="1034" spans="1:29" s="7" customFormat="1" ht="20.25" customHeight="1">
      <c r="A1034" s="48" t="s">
        <v>102</v>
      </c>
      <c r="B1034" s="62" t="s">
        <v>11</v>
      </c>
      <c r="C1034" s="62" t="s">
        <v>53</v>
      </c>
      <c r="D1034" s="62" t="s">
        <v>352</v>
      </c>
      <c r="E1034" s="62" t="s">
        <v>91</v>
      </c>
      <c r="F1034" s="22">
        <f t="shared" si="2517"/>
        <v>22876</v>
      </c>
      <c r="G1034" s="22">
        <f t="shared" si="2517"/>
        <v>0</v>
      </c>
      <c r="H1034" s="36">
        <f>H1035</f>
        <v>0</v>
      </c>
      <c r="I1034" s="36">
        <f t="shared" si="2518"/>
        <v>0</v>
      </c>
      <c r="J1034" s="36">
        <f t="shared" si="2519"/>
        <v>0</v>
      </c>
      <c r="K1034" s="36">
        <f t="shared" si="2520"/>
        <v>0</v>
      </c>
      <c r="L1034" s="22">
        <f t="shared" si="2521"/>
        <v>22876</v>
      </c>
      <c r="M1034" s="36">
        <f t="shared" si="2522"/>
        <v>0</v>
      </c>
      <c r="N1034" s="36">
        <f>N1035</f>
        <v>0</v>
      </c>
      <c r="O1034" s="36">
        <f t="shared" si="2523"/>
        <v>0</v>
      </c>
      <c r="P1034" s="36">
        <f t="shared" si="2523"/>
        <v>0</v>
      </c>
      <c r="Q1034" s="36">
        <f t="shared" si="2523"/>
        <v>0</v>
      </c>
      <c r="R1034" s="22">
        <f t="shared" si="2523"/>
        <v>22876</v>
      </c>
      <c r="S1034" s="36">
        <f t="shared" si="2523"/>
        <v>0</v>
      </c>
      <c r="T1034" s="36">
        <f>T1035</f>
        <v>0</v>
      </c>
      <c r="U1034" s="36">
        <f t="shared" si="2523"/>
        <v>0</v>
      </c>
      <c r="V1034" s="36">
        <f t="shared" si="2523"/>
        <v>0</v>
      </c>
      <c r="W1034" s="36">
        <f t="shared" si="2523"/>
        <v>0</v>
      </c>
      <c r="X1034" s="22">
        <f t="shared" si="2523"/>
        <v>22876</v>
      </c>
      <c r="Y1034" s="22">
        <f t="shared" si="2523"/>
        <v>0</v>
      </c>
      <c r="Z1034" s="22">
        <f t="shared" si="2523"/>
        <v>6166</v>
      </c>
      <c r="AA1034" s="22">
        <f t="shared" si="2523"/>
        <v>0</v>
      </c>
      <c r="AB1034" s="104">
        <f t="shared" si="2390"/>
        <v>26.954012939325057</v>
      </c>
      <c r="AC1034" s="104"/>
    </row>
    <row r="1035" spans="1:29" s="7" customFormat="1" ht="33" customHeight="1">
      <c r="A1035" s="27" t="s">
        <v>195</v>
      </c>
      <c r="B1035" s="62" t="s">
        <v>11</v>
      </c>
      <c r="C1035" s="62" t="s">
        <v>53</v>
      </c>
      <c r="D1035" s="62" t="s">
        <v>352</v>
      </c>
      <c r="E1035" s="62" t="s">
        <v>194</v>
      </c>
      <c r="F1035" s="22">
        <v>22876</v>
      </c>
      <c r="G1035" s="22"/>
      <c r="H1035" s="36"/>
      <c r="I1035" s="36"/>
      <c r="J1035" s="36"/>
      <c r="K1035" s="36"/>
      <c r="L1035" s="22">
        <f>F1035+H1035+I1035+J1035+K1035</f>
        <v>22876</v>
      </c>
      <c r="M1035" s="22">
        <f>G1035+K1035</f>
        <v>0</v>
      </c>
      <c r="N1035" s="36"/>
      <c r="O1035" s="36"/>
      <c r="P1035" s="36"/>
      <c r="Q1035" s="36"/>
      <c r="R1035" s="22">
        <f>L1035+N1035+O1035+P1035+Q1035</f>
        <v>22876</v>
      </c>
      <c r="S1035" s="22">
        <f>M1035+Q1035</f>
        <v>0</v>
      </c>
      <c r="T1035" s="36"/>
      <c r="U1035" s="36"/>
      <c r="V1035" s="36"/>
      <c r="W1035" s="36"/>
      <c r="X1035" s="22">
        <f>R1035+T1035+U1035+V1035+W1035</f>
        <v>22876</v>
      </c>
      <c r="Y1035" s="22">
        <f>S1035+W1035</f>
        <v>0</v>
      </c>
      <c r="Z1035" s="22">
        <v>6166</v>
      </c>
      <c r="AA1035" s="22"/>
      <c r="AB1035" s="104">
        <f t="shared" si="2390"/>
        <v>26.954012939325057</v>
      </c>
      <c r="AC1035" s="104"/>
    </row>
    <row r="1036" spans="1:29" s="7" customFormat="1" ht="23.25" customHeight="1">
      <c r="A1036" s="27" t="s">
        <v>503</v>
      </c>
      <c r="B1036" s="62" t="s">
        <v>11</v>
      </c>
      <c r="C1036" s="62" t="s">
        <v>53</v>
      </c>
      <c r="D1036" s="21" t="s">
        <v>504</v>
      </c>
      <c r="E1036" s="49"/>
      <c r="F1036" s="23">
        <f t="shared" ref="F1036:F1037" si="2524">F1037</f>
        <v>430</v>
      </c>
      <c r="G1036" s="22"/>
      <c r="H1036" s="36">
        <f>H1037</f>
        <v>0</v>
      </c>
      <c r="I1036" s="36">
        <f t="shared" ref="I1036:I1037" si="2525">I1037</f>
        <v>0</v>
      </c>
      <c r="J1036" s="36">
        <f t="shared" ref="J1036:J1037" si="2526">J1037</f>
        <v>0</v>
      </c>
      <c r="K1036" s="36">
        <f t="shared" ref="K1036:K1037" si="2527">K1037</f>
        <v>0</v>
      </c>
      <c r="L1036" s="22">
        <f t="shared" ref="L1036:L1037" si="2528">L1037</f>
        <v>430</v>
      </c>
      <c r="M1036" s="36">
        <f t="shared" ref="M1036:M1037" si="2529">M1037</f>
        <v>0</v>
      </c>
      <c r="N1036" s="36">
        <f>N1037</f>
        <v>0</v>
      </c>
      <c r="O1036" s="36">
        <f t="shared" ref="O1036:AA1037" si="2530">O1037</f>
        <v>0</v>
      </c>
      <c r="P1036" s="36">
        <f t="shared" si="2530"/>
        <v>0</v>
      </c>
      <c r="Q1036" s="36">
        <f t="shared" si="2530"/>
        <v>0</v>
      </c>
      <c r="R1036" s="22">
        <f t="shared" si="2530"/>
        <v>430</v>
      </c>
      <c r="S1036" s="36">
        <f t="shared" si="2530"/>
        <v>0</v>
      </c>
      <c r="T1036" s="36">
        <f>T1037</f>
        <v>0</v>
      </c>
      <c r="U1036" s="36">
        <f t="shared" si="2530"/>
        <v>0</v>
      </c>
      <c r="V1036" s="36">
        <f t="shared" si="2530"/>
        <v>0</v>
      </c>
      <c r="W1036" s="36">
        <f t="shared" si="2530"/>
        <v>0</v>
      </c>
      <c r="X1036" s="22">
        <f t="shared" si="2530"/>
        <v>430</v>
      </c>
      <c r="Y1036" s="22">
        <f t="shared" si="2530"/>
        <v>0</v>
      </c>
      <c r="Z1036" s="22">
        <f t="shared" si="2530"/>
        <v>155</v>
      </c>
      <c r="AA1036" s="22">
        <f t="shared" si="2530"/>
        <v>0</v>
      </c>
      <c r="AB1036" s="104">
        <f t="shared" si="2390"/>
        <v>36.046511627906973</v>
      </c>
      <c r="AC1036" s="104"/>
    </row>
    <row r="1037" spans="1:29" s="7" customFormat="1" ht="21.75" customHeight="1">
      <c r="A1037" s="27" t="s">
        <v>102</v>
      </c>
      <c r="B1037" s="62" t="s">
        <v>11</v>
      </c>
      <c r="C1037" s="62" t="s">
        <v>53</v>
      </c>
      <c r="D1037" s="21" t="s">
        <v>504</v>
      </c>
      <c r="E1037" s="49">
        <v>300</v>
      </c>
      <c r="F1037" s="23">
        <f t="shared" si="2524"/>
        <v>430</v>
      </c>
      <c r="G1037" s="22"/>
      <c r="H1037" s="36">
        <f>H1038</f>
        <v>0</v>
      </c>
      <c r="I1037" s="36">
        <f t="shared" si="2525"/>
        <v>0</v>
      </c>
      <c r="J1037" s="36">
        <f t="shared" si="2526"/>
        <v>0</v>
      </c>
      <c r="K1037" s="36">
        <f t="shared" si="2527"/>
        <v>0</v>
      </c>
      <c r="L1037" s="22">
        <f t="shared" si="2528"/>
        <v>430</v>
      </c>
      <c r="M1037" s="36">
        <f t="shared" si="2529"/>
        <v>0</v>
      </c>
      <c r="N1037" s="36">
        <f>N1038</f>
        <v>0</v>
      </c>
      <c r="O1037" s="36">
        <f t="shared" si="2530"/>
        <v>0</v>
      </c>
      <c r="P1037" s="36">
        <f t="shared" si="2530"/>
        <v>0</v>
      </c>
      <c r="Q1037" s="36">
        <f t="shared" si="2530"/>
        <v>0</v>
      </c>
      <c r="R1037" s="22">
        <f t="shared" si="2530"/>
        <v>430</v>
      </c>
      <c r="S1037" s="36">
        <f t="shared" si="2530"/>
        <v>0</v>
      </c>
      <c r="T1037" s="36">
        <f>T1038</f>
        <v>0</v>
      </c>
      <c r="U1037" s="36">
        <f t="shared" si="2530"/>
        <v>0</v>
      </c>
      <c r="V1037" s="36">
        <f t="shared" si="2530"/>
        <v>0</v>
      </c>
      <c r="W1037" s="36">
        <f t="shared" si="2530"/>
        <v>0</v>
      </c>
      <c r="X1037" s="22">
        <f t="shared" si="2530"/>
        <v>430</v>
      </c>
      <c r="Y1037" s="22">
        <f t="shared" si="2530"/>
        <v>0</v>
      </c>
      <c r="Z1037" s="22">
        <f t="shared" si="2530"/>
        <v>155</v>
      </c>
      <c r="AA1037" s="22">
        <f t="shared" si="2530"/>
        <v>0</v>
      </c>
      <c r="AB1037" s="104">
        <f t="shared" si="2390"/>
        <v>36.046511627906973</v>
      </c>
      <c r="AC1037" s="104"/>
    </row>
    <row r="1038" spans="1:29" s="7" customFormat="1" ht="33" customHeight="1">
      <c r="A1038" s="27" t="s">
        <v>195</v>
      </c>
      <c r="B1038" s="62" t="s">
        <v>11</v>
      </c>
      <c r="C1038" s="62" t="s">
        <v>53</v>
      </c>
      <c r="D1038" s="21" t="s">
        <v>504</v>
      </c>
      <c r="E1038" s="49">
        <v>310</v>
      </c>
      <c r="F1038" s="22">
        <v>430</v>
      </c>
      <c r="G1038" s="22"/>
      <c r="H1038" s="36"/>
      <c r="I1038" s="36"/>
      <c r="J1038" s="36"/>
      <c r="K1038" s="36"/>
      <c r="L1038" s="22">
        <f>F1038+H1038+I1038+J1038+K1038</f>
        <v>430</v>
      </c>
      <c r="M1038" s="22">
        <f>G1038+K1038</f>
        <v>0</v>
      </c>
      <c r="N1038" s="36"/>
      <c r="O1038" s="36"/>
      <c r="P1038" s="36"/>
      <c r="Q1038" s="36"/>
      <c r="R1038" s="22">
        <f>L1038+N1038+O1038+P1038+Q1038</f>
        <v>430</v>
      </c>
      <c r="S1038" s="22">
        <f>M1038+Q1038</f>
        <v>0</v>
      </c>
      <c r="T1038" s="36"/>
      <c r="U1038" s="36"/>
      <c r="V1038" s="36"/>
      <c r="W1038" s="36"/>
      <c r="X1038" s="22">
        <f>R1038+T1038+U1038+V1038+W1038</f>
        <v>430</v>
      </c>
      <c r="Y1038" s="22">
        <f>S1038+W1038</f>
        <v>0</v>
      </c>
      <c r="Z1038" s="22">
        <v>155</v>
      </c>
      <c r="AA1038" s="22"/>
      <c r="AB1038" s="104">
        <f t="shared" si="2390"/>
        <v>36.046511627906973</v>
      </c>
      <c r="AC1038" s="104"/>
    </row>
    <row r="1039" spans="1:29" s="7" customFormat="1" ht="89.25" customHeight="1">
      <c r="A1039" s="27" t="s">
        <v>514</v>
      </c>
      <c r="B1039" s="62" t="s">
        <v>11</v>
      </c>
      <c r="C1039" s="62" t="s">
        <v>53</v>
      </c>
      <c r="D1039" s="21" t="s">
        <v>505</v>
      </c>
      <c r="E1039" s="49"/>
      <c r="F1039" s="22">
        <f t="shared" ref="F1039:F1040" si="2531">F1040</f>
        <v>172</v>
      </c>
      <c r="G1039" s="22"/>
      <c r="H1039" s="36">
        <f>H1040</f>
        <v>0</v>
      </c>
      <c r="I1039" s="36">
        <f t="shared" ref="I1039:I1040" si="2532">I1040</f>
        <v>0</v>
      </c>
      <c r="J1039" s="36">
        <f t="shared" ref="J1039:J1040" si="2533">J1040</f>
        <v>0</v>
      </c>
      <c r="K1039" s="36">
        <f t="shared" ref="K1039:K1040" si="2534">K1040</f>
        <v>0</v>
      </c>
      <c r="L1039" s="22">
        <f t="shared" ref="L1039:L1040" si="2535">L1040</f>
        <v>172</v>
      </c>
      <c r="M1039" s="36">
        <f t="shared" ref="M1039:M1040" si="2536">M1040</f>
        <v>0</v>
      </c>
      <c r="N1039" s="36">
        <f>N1040</f>
        <v>0</v>
      </c>
      <c r="O1039" s="36">
        <f t="shared" ref="O1039:AA1040" si="2537">O1040</f>
        <v>0</v>
      </c>
      <c r="P1039" s="36">
        <f t="shared" si="2537"/>
        <v>0</v>
      </c>
      <c r="Q1039" s="36">
        <f t="shared" si="2537"/>
        <v>0</v>
      </c>
      <c r="R1039" s="22">
        <f t="shared" si="2537"/>
        <v>172</v>
      </c>
      <c r="S1039" s="36">
        <f t="shared" si="2537"/>
        <v>0</v>
      </c>
      <c r="T1039" s="36">
        <f>T1040</f>
        <v>0</v>
      </c>
      <c r="U1039" s="36">
        <f t="shared" si="2537"/>
        <v>0</v>
      </c>
      <c r="V1039" s="36">
        <f t="shared" si="2537"/>
        <v>0</v>
      </c>
      <c r="W1039" s="36">
        <f t="shared" si="2537"/>
        <v>0</v>
      </c>
      <c r="X1039" s="22">
        <f t="shared" si="2537"/>
        <v>172</v>
      </c>
      <c r="Y1039" s="22">
        <f t="shared" si="2537"/>
        <v>0</v>
      </c>
      <c r="Z1039" s="22">
        <f t="shared" si="2537"/>
        <v>46</v>
      </c>
      <c r="AA1039" s="22">
        <f t="shared" si="2537"/>
        <v>0</v>
      </c>
      <c r="AB1039" s="104">
        <f t="shared" si="2390"/>
        <v>26.744186046511626</v>
      </c>
      <c r="AC1039" s="104"/>
    </row>
    <row r="1040" spans="1:29" s="7" customFormat="1" ht="23.25" customHeight="1">
      <c r="A1040" s="27" t="s">
        <v>102</v>
      </c>
      <c r="B1040" s="62" t="s">
        <v>11</v>
      </c>
      <c r="C1040" s="62" t="s">
        <v>53</v>
      </c>
      <c r="D1040" s="21" t="s">
        <v>505</v>
      </c>
      <c r="E1040" s="49">
        <v>300</v>
      </c>
      <c r="F1040" s="22">
        <f t="shared" si="2531"/>
        <v>172</v>
      </c>
      <c r="G1040" s="22"/>
      <c r="H1040" s="36">
        <f>H1041</f>
        <v>0</v>
      </c>
      <c r="I1040" s="36">
        <f t="shared" si="2532"/>
        <v>0</v>
      </c>
      <c r="J1040" s="36">
        <f t="shared" si="2533"/>
        <v>0</v>
      </c>
      <c r="K1040" s="36">
        <f t="shared" si="2534"/>
        <v>0</v>
      </c>
      <c r="L1040" s="22">
        <f t="shared" si="2535"/>
        <v>172</v>
      </c>
      <c r="M1040" s="36">
        <f t="shared" si="2536"/>
        <v>0</v>
      </c>
      <c r="N1040" s="36">
        <f>N1041</f>
        <v>0</v>
      </c>
      <c r="O1040" s="36">
        <f t="shared" si="2537"/>
        <v>0</v>
      </c>
      <c r="P1040" s="36">
        <f t="shared" si="2537"/>
        <v>0</v>
      </c>
      <c r="Q1040" s="36">
        <f t="shared" si="2537"/>
        <v>0</v>
      </c>
      <c r="R1040" s="22">
        <f t="shared" si="2537"/>
        <v>172</v>
      </c>
      <c r="S1040" s="36">
        <f t="shared" si="2537"/>
        <v>0</v>
      </c>
      <c r="T1040" s="36">
        <f>T1041</f>
        <v>0</v>
      </c>
      <c r="U1040" s="36">
        <f t="shared" si="2537"/>
        <v>0</v>
      </c>
      <c r="V1040" s="36">
        <f t="shared" si="2537"/>
        <v>0</v>
      </c>
      <c r="W1040" s="36">
        <f t="shared" si="2537"/>
        <v>0</v>
      </c>
      <c r="X1040" s="22">
        <f t="shared" si="2537"/>
        <v>172</v>
      </c>
      <c r="Y1040" s="22">
        <f t="shared" si="2537"/>
        <v>0</v>
      </c>
      <c r="Z1040" s="22">
        <f t="shared" si="2537"/>
        <v>46</v>
      </c>
      <c r="AA1040" s="22">
        <f t="shared" si="2537"/>
        <v>0</v>
      </c>
      <c r="AB1040" s="104">
        <f t="shared" ref="AB1040:AB1115" si="2538">Z1040/X1040*100</f>
        <v>26.744186046511626</v>
      </c>
      <c r="AC1040" s="104"/>
    </row>
    <row r="1041" spans="1:29" s="7" customFormat="1" ht="33" customHeight="1">
      <c r="A1041" s="27" t="s">
        <v>195</v>
      </c>
      <c r="B1041" s="62" t="s">
        <v>11</v>
      </c>
      <c r="C1041" s="62" t="s">
        <v>53</v>
      </c>
      <c r="D1041" s="21" t="s">
        <v>505</v>
      </c>
      <c r="E1041" s="49">
        <v>310</v>
      </c>
      <c r="F1041" s="22">
        <v>172</v>
      </c>
      <c r="G1041" s="22"/>
      <c r="H1041" s="36"/>
      <c r="I1041" s="36"/>
      <c r="J1041" s="36"/>
      <c r="K1041" s="36"/>
      <c r="L1041" s="22">
        <f>F1041+H1041+I1041+J1041+K1041</f>
        <v>172</v>
      </c>
      <c r="M1041" s="22">
        <f>G1041+K1041</f>
        <v>0</v>
      </c>
      <c r="N1041" s="36"/>
      <c r="O1041" s="36"/>
      <c r="P1041" s="36"/>
      <c r="Q1041" s="36"/>
      <c r="R1041" s="22">
        <f>L1041+N1041+O1041+P1041+Q1041</f>
        <v>172</v>
      </c>
      <c r="S1041" s="22">
        <f>M1041+Q1041</f>
        <v>0</v>
      </c>
      <c r="T1041" s="36"/>
      <c r="U1041" s="36"/>
      <c r="V1041" s="36"/>
      <c r="W1041" s="36"/>
      <c r="X1041" s="22">
        <f>R1041+T1041+U1041+V1041+W1041</f>
        <v>172</v>
      </c>
      <c r="Y1041" s="22">
        <f>S1041+W1041</f>
        <v>0</v>
      </c>
      <c r="Z1041" s="22">
        <v>46</v>
      </c>
      <c r="AA1041" s="22"/>
      <c r="AB1041" s="104">
        <f t="shared" si="2538"/>
        <v>26.744186046511626</v>
      </c>
      <c r="AC1041" s="104"/>
    </row>
    <row r="1042" spans="1:29" s="7" customFormat="1" ht="87" customHeight="1">
      <c r="A1042" s="27" t="s">
        <v>515</v>
      </c>
      <c r="B1042" s="62" t="s">
        <v>11</v>
      </c>
      <c r="C1042" s="62" t="s">
        <v>53</v>
      </c>
      <c r="D1042" s="21" t="s">
        <v>506</v>
      </c>
      <c r="E1042" s="49"/>
      <c r="F1042" s="22">
        <f t="shared" ref="F1042:F1043" si="2539">F1043</f>
        <v>53</v>
      </c>
      <c r="G1042" s="22"/>
      <c r="H1042" s="36">
        <f>H1043</f>
        <v>0</v>
      </c>
      <c r="I1042" s="36">
        <f t="shared" ref="I1042:I1043" si="2540">I1043</f>
        <v>0</v>
      </c>
      <c r="J1042" s="36">
        <f t="shared" ref="J1042:J1043" si="2541">J1043</f>
        <v>0</v>
      </c>
      <c r="K1042" s="36">
        <f t="shared" ref="K1042:K1043" si="2542">K1043</f>
        <v>0</v>
      </c>
      <c r="L1042" s="22">
        <f t="shared" ref="L1042:L1043" si="2543">L1043</f>
        <v>53</v>
      </c>
      <c r="M1042" s="36">
        <f t="shared" ref="M1042:M1043" si="2544">M1043</f>
        <v>0</v>
      </c>
      <c r="N1042" s="36">
        <f>N1043</f>
        <v>0</v>
      </c>
      <c r="O1042" s="36">
        <f t="shared" ref="O1042:AA1043" si="2545">O1043</f>
        <v>0</v>
      </c>
      <c r="P1042" s="36">
        <f t="shared" si="2545"/>
        <v>0</v>
      </c>
      <c r="Q1042" s="36">
        <f t="shared" si="2545"/>
        <v>0</v>
      </c>
      <c r="R1042" s="22">
        <f t="shared" si="2545"/>
        <v>53</v>
      </c>
      <c r="S1042" s="36">
        <f t="shared" si="2545"/>
        <v>0</v>
      </c>
      <c r="T1042" s="36">
        <f>T1043</f>
        <v>0</v>
      </c>
      <c r="U1042" s="36">
        <f t="shared" si="2545"/>
        <v>0</v>
      </c>
      <c r="V1042" s="36">
        <f t="shared" si="2545"/>
        <v>0</v>
      </c>
      <c r="W1042" s="36">
        <f t="shared" si="2545"/>
        <v>0</v>
      </c>
      <c r="X1042" s="22">
        <f t="shared" si="2545"/>
        <v>53</v>
      </c>
      <c r="Y1042" s="22">
        <f t="shared" si="2545"/>
        <v>0</v>
      </c>
      <c r="Z1042" s="22">
        <f t="shared" si="2545"/>
        <v>19</v>
      </c>
      <c r="AA1042" s="22">
        <f t="shared" si="2545"/>
        <v>0</v>
      </c>
      <c r="AB1042" s="104">
        <f t="shared" si="2538"/>
        <v>35.849056603773583</v>
      </c>
      <c r="AC1042" s="104"/>
    </row>
    <row r="1043" spans="1:29" s="7" customFormat="1" ht="24" customHeight="1">
      <c r="A1043" s="27" t="s">
        <v>102</v>
      </c>
      <c r="B1043" s="62" t="s">
        <v>11</v>
      </c>
      <c r="C1043" s="62" t="s">
        <v>53</v>
      </c>
      <c r="D1043" s="21" t="s">
        <v>506</v>
      </c>
      <c r="E1043" s="49">
        <v>300</v>
      </c>
      <c r="F1043" s="22">
        <f t="shared" si="2539"/>
        <v>53</v>
      </c>
      <c r="G1043" s="22"/>
      <c r="H1043" s="36">
        <f>H1044</f>
        <v>0</v>
      </c>
      <c r="I1043" s="36">
        <f t="shared" si="2540"/>
        <v>0</v>
      </c>
      <c r="J1043" s="36">
        <f t="shared" si="2541"/>
        <v>0</v>
      </c>
      <c r="K1043" s="36">
        <f t="shared" si="2542"/>
        <v>0</v>
      </c>
      <c r="L1043" s="22">
        <f t="shared" si="2543"/>
        <v>53</v>
      </c>
      <c r="M1043" s="36">
        <f t="shared" si="2544"/>
        <v>0</v>
      </c>
      <c r="N1043" s="36">
        <f>N1044</f>
        <v>0</v>
      </c>
      <c r="O1043" s="36">
        <f t="shared" si="2545"/>
        <v>0</v>
      </c>
      <c r="P1043" s="36">
        <f t="shared" si="2545"/>
        <v>0</v>
      </c>
      <c r="Q1043" s="36">
        <f t="shared" si="2545"/>
        <v>0</v>
      </c>
      <c r="R1043" s="22">
        <f t="shared" si="2545"/>
        <v>53</v>
      </c>
      <c r="S1043" s="36">
        <f t="shared" si="2545"/>
        <v>0</v>
      </c>
      <c r="T1043" s="36">
        <f>T1044</f>
        <v>0</v>
      </c>
      <c r="U1043" s="36">
        <f t="shared" si="2545"/>
        <v>0</v>
      </c>
      <c r="V1043" s="36">
        <f t="shared" si="2545"/>
        <v>0</v>
      </c>
      <c r="W1043" s="36">
        <f t="shared" si="2545"/>
        <v>0</v>
      </c>
      <c r="X1043" s="22">
        <f t="shared" si="2545"/>
        <v>53</v>
      </c>
      <c r="Y1043" s="22">
        <f t="shared" si="2545"/>
        <v>0</v>
      </c>
      <c r="Z1043" s="22">
        <f t="shared" si="2545"/>
        <v>19</v>
      </c>
      <c r="AA1043" s="22">
        <f t="shared" si="2545"/>
        <v>0</v>
      </c>
      <c r="AB1043" s="104">
        <f t="shared" si="2538"/>
        <v>35.849056603773583</v>
      </c>
      <c r="AC1043" s="104"/>
    </row>
    <row r="1044" spans="1:29" s="7" customFormat="1" ht="38.25" customHeight="1">
      <c r="A1044" s="27" t="s">
        <v>195</v>
      </c>
      <c r="B1044" s="62" t="s">
        <v>11</v>
      </c>
      <c r="C1044" s="62" t="s">
        <v>53</v>
      </c>
      <c r="D1044" s="21" t="s">
        <v>506</v>
      </c>
      <c r="E1044" s="49">
        <v>310</v>
      </c>
      <c r="F1044" s="22">
        <v>53</v>
      </c>
      <c r="G1044" s="22"/>
      <c r="H1044" s="36"/>
      <c r="I1044" s="36"/>
      <c r="J1044" s="36"/>
      <c r="K1044" s="36"/>
      <c r="L1044" s="22">
        <f>F1044+H1044+I1044+J1044+K1044</f>
        <v>53</v>
      </c>
      <c r="M1044" s="22">
        <f>G1044+K1044</f>
        <v>0</v>
      </c>
      <c r="N1044" s="36"/>
      <c r="O1044" s="36"/>
      <c r="P1044" s="36"/>
      <c r="Q1044" s="36"/>
      <c r="R1044" s="22">
        <f>L1044+N1044+O1044+P1044+Q1044</f>
        <v>53</v>
      </c>
      <c r="S1044" s="22">
        <f>M1044+Q1044</f>
        <v>0</v>
      </c>
      <c r="T1044" s="36"/>
      <c r="U1044" s="36"/>
      <c r="V1044" s="36"/>
      <c r="W1044" s="36"/>
      <c r="X1044" s="22">
        <f>R1044+T1044+U1044+V1044+W1044</f>
        <v>53</v>
      </c>
      <c r="Y1044" s="22">
        <f>S1044+W1044</f>
        <v>0</v>
      </c>
      <c r="Z1044" s="22">
        <v>19</v>
      </c>
      <c r="AA1044" s="22"/>
      <c r="AB1044" s="104">
        <f t="shared" si="2538"/>
        <v>35.849056603773583</v>
      </c>
      <c r="AC1044" s="104"/>
    </row>
    <row r="1045" spans="1:29" s="7" customFormat="1" ht="55.5" customHeight="1">
      <c r="A1045" s="27" t="s">
        <v>214</v>
      </c>
      <c r="B1045" s="62" t="s">
        <v>11</v>
      </c>
      <c r="C1045" s="62" t="s">
        <v>53</v>
      </c>
      <c r="D1045" s="21" t="s">
        <v>507</v>
      </c>
      <c r="E1045" s="49"/>
      <c r="F1045" s="23">
        <f t="shared" ref="F1045:F1046" si="2546">F1046</f>
        <v>174</v>
      </c>
      <c r="G1045" s="22"/>
      <c r="H1045" s="36">
        <f>H1046</f>
        <v>0</v>
      </c>
      <c r="I1045" s="36">
        <f t="shared" ref="I1045:I1046" si="2547">I1046</f>
        <v>0</v>
      </c>
      <c r="J1045" s="36">
        <f t="shared" ref="J1045:J1046" si="2548">J1046</f>
        <v>0</v>
      </c>
      <c r="K1045" s="36">
        <f t="shared" ref="K1045:K1046" si="2549">K1046</f>
        <v>0</v>
      </c>
      <c r="L1045" s="22">
        <f t="shared" ref="L1045:L1046" si="2550">L1046</f>
        <v>174</v>
      </c>
      <c r="M1045" s="36">
        <f t="shared" ref="M1045:M1046" si="2551">M1046</f>
        <v>0</v>
      </c>
      <c r="N1045" s="36">
        <f>N1046</f>
        <v>0</v>
      </c>
      <c r="O1045" s="36">
        <f t="shared" ref="O1045:AA1046" si="2552">O1046</f>
        <v>0</v>
      </c>
      <c r="P1045" s="36">
        <f t="shared" si="2552"/>
        <v>0</v>
      </c>
      <c r="Q1045" s="36">
        <f t="shared" si="2552"/>
        <v>0</v>
      </c>
      <c r="R1045" s="22">
        <f t="shared" si="2552"/>
        <v>174</v>
      </c>
      <c r="S1045" s="36">
        <f t="shared" si="2552"/>
        <v>0</v>
      </c>
      <c r="T1045" s="36">
        <f>T1046</f>
        <v>0</v>
      </c>
      <c r="U1045" s="36">
        <f t="shared" si="2552"/>
        <v>0</v>
      </c>
      <c r="V1045" s="36">
        <f t="shared" si="2552"/>
        <v>0</v>
      </c>
      <c r="W1045" s="36">
        <f t="shared" si="2552"/>
        <v>0</v>
      </c>
      <c r="X1045" s="22">
        <f t="shared" si="2552"/>
        <v>174</v>
      </c>
      <c r="Y1045" s="22">
        <f t="shared" si="2552"/>
        <v>0</v>
      </c>
      <c r="Z1045" s="22">
        <f t="shared" si="2552"/>
        <v>22</v>
      </c>
      <c r="AA1045" s="22">
        <f t="shared" si="2552"/>
        <v>0</v>
      </c>
      <c r="AB1045" s="104">
        <f t="shared" si="2538"/>
        <v>12.643678160919542</v>
      </c>
      <c r="AC1045" s="104"/>
    </row>
    <row r="1046" spans="1:29" s="7" customFormat="1" ht="23.25" customHeight="1">
      <c r="A1046" s="27" t="s">
        <v>102</v>
      </c>
      <c r="B1046" s="62" t="s">
        <v>11</v>
      </c>
      <c r="C1046" s="62" t="s">
        <v>53</v>
      </c>
      <c r="D1046" s="21" t="s">
        <v>507</v>
      </c>
      <c r="E1046" s="49">
        <v>300</v>
      </c>
      <c r="F1046" s="23">
        <f t="shared" si="2546"/>
        <v>174</v>
      </c>
      <c r="G1046" s="22"/>
      <c r="H1046" s="36">
        <f>H1047</f>
        <v>0</v>
      </c>
      <c r="I1046" s="36">
        <f t="shared" si="2547"/>
        <v>0</v>
      </c>
      <c r="J1046" s="36">
        <f t="shared" si="2548"/>
        <v>0</v>
      </c>
      <c r="K1046" s="36">
        <f t="shared" si="2549"/>
        <v>0</v>
      </c>
      <c r="L1046" s="22">
        <f t="shared" si="2550"/>
        <v>174</v>
      </c>
      <c r="M1046" s="36">
        <f t="shared" si="2551"/>
        <v>0</v>
      </c>
      <c r="N1046" s="36">
        <f>N1047</f>
        <v>0</v>
      </c>
      <c r="O1046" s="36">
        <f t="shared" si="2552"/>
        <v>0</v>
      </c>
      <c r="P1046" s="36">
        <f t="shared" si="2552"/>
        <v>0</v>
      </c>
      <c r="Q1046" s="36">
        <f t="shared" si="2552"/>
        <v>0</v>
      </c>
      <c r="R1046" s="22">
        <f t="shared" si="2552"/>
        <v>174</v>
      </c>
      <c r="S1046" s="36">
        <f t="shared" si="2552"/>
        <v>0</v>
      </c>
      <c r="T1046" s="36">
        <f>T1047</f>
        <v>0</v>
      </c>
      <c r="U1046" s="36">
        <f t="shared" si="2552"/>
        <v>0</v>
      </c>
      <c r="V1046" s="36">
        <f t="shared" si="2552"/>
        <v>0</v>
      </c>
      <c r="W1046" s="36">
        <f t="shared" si="2552"/>
        <v>0</v>
      </c>
      <c r="X1046" s="22">
        <f t="shared" si="2552"/>
        <v>174</v>
      </c>
      <c r="Y1046" s="22">
        <f t="shared" si="2552"/>
        <v>0</v>
      </c>
      <c r="Z1046" s="22">
        <f t="shared" si="2552"/>
        <v>22</v>
      </c>
      <c r="AA1046" s="22">
        <f t="shared" si="2552"/>
        <v>0</v>
      </c>
      <c r="AB1046" s="104">
        <f t="shared" si="2538"/>
        <v>12.643678160919542</v>
      </c>
      <c r="AC1046" s="104"/>
    </row>
    <row r="1047" spans="1:29" s="7" customFormat="1" ht="37.5" customHeight="1">
      <c r="A1047" s="27" t="s">
        <v>195</v>
      </c>
      <c r="B1047" s="62" t="s">
        <v>11</v>
      </c>
      <c r="C1047" s="62" t="s">
        <v>53</v>
      </c>
      <c r="D1047" s="21" t="s">
        <v>507</v>
      </c>
      <c r="E1047" s="49">
        <v>310</v>
      </c>
      <c r="F1047" s="22">
        <v>174</v>
      </c>
      <c r="G1047" s="22"/>
      <c r="H1047" s="36"/>
      <c r="I1047" s="36"/>
      <c r="J1047" s="36"/>
      <c r="K1047" s="36"/>
      <c r="L1047" s="22">
        <f>F1047+H1047+I1047+J1047+K1047</f>
        <v>174</v>
      </c>
      <c r="M1047" s="22">
        <f>G1047+K1047</f>
        <v>0</v>
      </c>
      <c r="N1047" s="36"/>
      <c r="O1047" s="36"/>
      <c r="P1047" s="36"/>
      <c r="Q1047" s="36"/>
      <c r="R1047" s="22">
        <f>L1047+N1047+O1047+P1047+Q1047</f>
        <v>174</v>
      </c>
      <c r="S1047" s="22">
        <f>M1047+Q1047</f>
        <v>0</v>
      </c>
      <c r="T1047" s="36"/>
      <c r="U1047" s="36"/>
      <c r="V1047" s="36"/>
      <c r="W1047" s="36"/>
      <c r="X1047" s="22">
        <f>R1047+T1047+U1047+V1047+W1047</f>
        <v>174</v>
      </c>
      <c r="Y1047" s="22">
        <f>S1047+W1047</f>
        <v>0</v>
      </c>
      <c r="Z1047" s="22">
        <v>22</v>
      </c>
      <c r="AA1047" s="22"/>
      <c r="AB1047" s="104">
        <f t="shared" si="2538"/>
        <v>12.643678160919542</v>
      </c>
      <c r="AC1047" s="104"/>
    </row>
    <row r="1048" spans="1:29" s="7" customFormat="1" ht="54.75" customHeight="1">
      <c r="A1048" s="27" t="s">
        <v>510</v>
      </c>
      <c r="B1048" s="62" t="s">
        <v>11</v>
      </c>
      <c r="C1048" s="62" t="s">
        <v>53</v>
      </c>
      <c r="D1048" s="21" t="s">
        <v>508</v>
      </c>
      <c r="E1048" s="49"/>
      <c r="F1048" s="23">
        <f t="shared" ref="F1048:F1049" si="2553">F1049</f>
        <v>300</v>
      </c>
      <c r="G1048" s="22"/>
      <c r="H1048" s="36">
        <f>H1049</f>
        <v>0</v>
      </c>
      <c r="I1048" s="36">
        <f t="shared" ref="I1048:I1049" si="2554">I1049</f>
        <v>0</v>
      </c>
      <c r="J1048" s="36">
        <f t="shared" ref="J1048:J1049" si="2555">J1049</f>
        <v>0</v>
      </c>
      <c r="K1048" s="36">
        <f t="shared" ref="K1048:K1049" si="2556">K1049</f>
        <v>0</v>
      </c>
      <c r="L1048" s="22">
        <f t="shared" ref="L1048:L1049" si="2557">L1049</f>
        <v>300</v>
      </c>
      <c r="M1048" s="36">
        <f t="shared" ref="M1048:M1049" si="2558">M1049</f>
        <v>0</v>
      </c>
      <c r="N1048" s="36">
        <f>N1049</f>
        <v>0</v>
      </c>
      <c r="O1048" s="36">
        <f t="shared" ref="O1048:AA1049" si="2559">O1049</f>
        <v>0</v>
      </c>
      <c r="P1048" s="36">
        <f t="shared" si="2559"/>
        <v>0</v>
      </c>
      <c r="Q1048" s="36">
        <f t="shared" si="2559"/>
        <v>0</v>
      </c>
      <c r="R1048" s="22">
        <f t="shared" si="2559"/>
        <v>300</v>
      </c>
      <c r="S1048" s="36">
        <f t="shared" si="2559"/>
        <v>0</v>
      </c>
      <c r="T1048" s="36">
        <f>T1049</f>
        <v>0</v>
      </c>
      <c r="U1048" s="36">
        <f t="shared" si="2559"/>
        <v>0</v>
      </c>
      <c r="V1048" s="36">
        <f t="shared" si="2559"/>
        <v>0</v>
      </c>
      <c r="W1048" s="36">
        <f t="shared" si="2559"/>
        <v>0</v>
      </c>
      <c r="X1048" s="22">
        <f t="shared" si="2559"/>
        <v>300</v>
      </c>
      <c r="Y1048" s="22">
        <f t="shared" si="2559"/>
        <v>0</v>
      </c>
      <c r="Z1048" s="22">
        <f t="shared" si="2559"/>
        <v>0</v>
      </c>
      <c r="AA1048" s="22">
        <f t="shared" si="2559"/>
        <v>0</v>
      </c>
      <c r="AB1048" s="104">
        <f t="shared" si="2538"/>
        <v>0</v>
      </c>
      <c r="AC1048" s="104"/>
    </row>
    <row r="1049" spans="1:29" s="7" customFormat="1" ht="23.25" customHeight="1">
      <c r="A1049" s="27" t="s">
        <v>102</v>
      </c>
      <c r="B1049" s="62" t="s">
        <v>11</v>
      </c>
      <c r="C1049" s="62" t="s">
        <v>53</v>
      </c>
      <c r="D1049" s="21" t="s">
        <v>508</v>
      </c>
      <c r="E1049" s="49">
        <v>300</v>
      </c>
      <c r="F1049" s="23">
        <f t="shared" si="2553"/>
        <v>300</v>
      </c>
      <c r="G1049" s="22"/>
      <c r="H1049" s="36">
        <f>H1050</f>
        <v>0</v>
      </c>
      <c r="I1049" s="36">
        <f t="shared" si="2554"/>
        <v>0</v>
      </c>
      <c r="J1049" s="36">
        <f t="shared" si="2555"/>
        <v>0</v>
      </c>
      <c r="K1049" s="36">
        <f t="shared" si="2556"/>
        <v>0</v>
      </c>
      <c r="L1049" s="22">
        <f t="shared" si="2557"/>
        <v>300</v>
      </c>
      <c r="M1049" s="36">
        <f t="shared" si="2558"/>
        <v>0</v>
      </c>
      <c r="N1049" s="36">
        <f>N1050</f>
        <v>0</v>
      </c>
      <c r="O1049" s="36">
        <f t="shared" si="2559"/>
        <v>0</v>
      </c>
      <c r="P1049" s="36">
        <f t="shared" si="2559"/>
        <v>0</v>
      </c>
      <c r="Q1049" s="36">
        <f t="shared" si="2559"/>
        <v>0</v>
      </c>
      <c r="R1049" s="22">
        <f t="shared" si="2559"/>
        <v>300</v>
      </c>
      <c r="S1049" s="36">
        <f t="shared" si="2559"/>
        <v>0</v>
      </c>
      <c r="T1049" s="36">
        <f>T1050</f>
        <v>0</v>
      </c>
      <c r="U1049" s="36">
        <f t="shared" si="2559"/>
        <v>0</v>
      </c>
      <c r="V1049" s="36">
        <f t="shared" si="2559"/>
        <v>0</v>
      </c>
      <c r="W1049" s="36">
        <f t="shared" si="2559"/>
        <v>0</v>
      </c>
      <c r="X1049" s="22">
        <f t="shared" si="2559"/>
        <v>300</v>
      </c>
      <c r="Y1049" s="22">
        <f t="shared" si="2559"/>
        <v>0</v>
      </c>
      <c r="Z1049" s="22">
        <f t="shared" si="2559"/>
        <v>0</v>
      </c>
      <c r="AA1049" s="22">
        <f t="shared" si="2559"/>
        <v>0</v>
      </c>
      <c r="AB1049" s="104">
        <f t="shared" si="2538"/>
        <v>0</v>
      </c>
      <c r="AC1049" s="104"/>
    </row>
    <row r="1050" spans="1:29" s="7" customFormat="1" ht="33" customHeight="1">
      <c r="A1050" s="27" t="s">
        <v>195</v>
      </c>
      <c r="B1050" s="62" t="s">
        <v>11</v>
      </c>
      <c r="C1050" s="62" t="s">
        <v>53</v>
      </c>
      <c r="D1050" s="21" t="s">
        <v>508</v>
      </c>
      <c r="E1050" s="49">
        <v>310</v>
      </c>
      <c r="F1050" s="22">
        <v>300</v>
      </c>
      <c r="G1050" s="22"/>
      <c r="H1050" s="36"/>
      <c r="I1050" s="36"/>
      <c r="J1050" s="36"/>
      <c r="K1050" s="36"/>
      <c r="L1050" s="22">
        <f>F1050+H1050+I1050+J1050+K1050</f>
        <v>300</v>
      </c>
      <c r="M1050" s="22">
        <f>G1050+K1050</f>
        <v>0</v>
      </c>
      <c r="N1050" s="36"/>
      <c r="O1050" s="36"/>
      <c r="P1050" s="36"/>
      <c r="Q1050" s="36"/>
      <c r="R1050" s="22">
        <f>L1050+N1050+O1050+P1050+Q1050</f>
        <v>300</v>
      </c>
      <c r="S1050" s="22">
        <f>M1050+Q1050</f>
        <v>0</v>
      </c>
      <c r="T1050" s="36"/>
      <c r="U1050" s="36"/>
      <c r="V1050" s="36"/>
      <c r="W1050" s="36"/>
      <c r="X1050" s="22">
        <f>R1050+T1050+U1050+V1050+W1050</f>
        <v>300</v>
      </c>
      <c r="Y1050" s="22">
        <f>S1050+W1050</f>
        <v>0</v>
      </c>
      <c r="Z1050" s="22"/>
      <c r="AA1050" s="22"/>
      <c r="AB1050" s="104">
        <f t="shared" si="2538"/>
        <v>0</v>
      </c>
      <c r="AC1050" s="104"/>
    </row>
    <row r="1051" spans="1:29" s="7" customFormat="1" ht="54.75" customHeight="1">
      <c r="A1051" s="27" t="s">
        <v>215</v>
      </c>
      <c r="B1051" s="62" t="s">
        <v>11</v>
      </c>
      <c r="C1051" s="62" t="s">
        <v>53</v>
      </c>
      <c r="D1051" s="21" t="s">
        <v>509</v>
      </c>
      <c r="E1051" s="49"/>
      <c r="F1051" s="23">
        <f t="shared" ref="F1051:F1052" si="2560">F1052</f>
        <v>6768</v>
      </c>
      <c r="G1051" s="22"/>
      <c r="H1051" s="36">
        <f>H1052</f>
        <v>0</v>
      </c>
      <c r="I1051" s="36">
        <f t="shared" ref="I1051:I1052" si="2561">I1052</f>
        <v>0</v>
      </c>
      <c r="J1051" s="36">
        <f t="shared" ref="J1051:J1052" si="2562">J1052</f>
        <v>0</v>
      </c>
      <c r="K1051" s="36">
        <f t="shared" ref="K1051:K1052" si="2563">K1052</f>
        <v>0</v>
      </c>
      <c r="L1051" s="22">
        <f t="shared" ref="L1051:L1052" si="2564">L1052</f>
        <v>6768</v>
      </c>
      <c r="M1051" s="36">
        <f t="shared" ref="M1051:M1052" si="2565">M1052</f>
        <v>0</v>
      </c>
      <c r="N1051" s="36">
        <f>N1052</f>
        <v>0</v>
      </c>
      <c r="O1051" s="36">
        <f t="shared" ref="O1051:AA1052" si="2566">O1052</f>
        <v>0</v>
      </c>
      <c r="P1051" s="36">
        <f t="shared" si="2566"/>
        <v>0</v>
      </c>
      <c r="Q1051" s="36">
        <f t="shared" si="2566"/>
        <v>0</v>
      </c>
      <c r="R1051" s="22">
        <f t="shared" si="2566"/>
        <v>6768</v>
      </c>
      <c r="S1051" s="36">
        <f t="shared" si="2566"/>
        <v>0</v>
      </c>
      <c r="T1051" s="36">
        <f>T1052</f>
        <v>0</v>
      </c>
      <c r="U1051" s="36">
        <f t="shared" si="2566"/>
        <v>0</v>
      </c>
      <c r="V1051" s="36">
        <f t="shared" si="2566"/>
        <v>0</v>
      </c>
      <c r="W1051" s="36">
        <f t="shared" si="2566"/>
        <v>0</v>
      </c>
      <c r="X1051" s="22">
        <f t="shared" si="2566"/>
        <v>6768</v>
      </c>
      <c r="Y1051" s="22">
        <f t="shared" si="2566"/>
        <v>0</v>
      </c>
      <c r="Z1051" s="22">
        <f t="shared" si="2566"/>
        <v>1416</v>
      </c>
      <c r="AA1051" s="22">
        <f t="shared" si="2566"/>
        <v>0</v>
      </c>
      <c r="AB1051" s="104">
        <f t="shared" si="2538"/>
        <v>20.921985815602838</v>
      </c>
      <c r="AC1051" s="104"/>
    </row>
    <row r="1052" spans="1:29" s="7" customFormat="1" ht="22.5" customHeight="1">
      <c r="A1052" s="27" t="s">
        <v>102</v>
      </c>
      <c r="B1052" s="62" t="s">
        <v>11</v>
      </c>
      <c r="C1052" s="62" t="s">
        <v>53</v>
      </c>
      <c r="D1052" s="21" t="s">
        <v>509</v>
      </c>
      <c r="E1052" s="49">
        <v>300</v>
      </c>
      <c r="F1052" s="23">
        <f t="shared" si="2560"/>
        <v>6768</v>
      </c>
      <c r="G1052" s="22"/>
      <c r="H1052" s="36">
        <f>H1053</f>
        <v>0</v>
      </c>
      <c r="I1052" s="36">
        <f t="shared" si="2561"/>
        <v>0</v>
      </c>
      <c r="J1052" s="36">
        <f t="shared" si="2562"/>
        <v>0</v>
      </c>
      <c r="K1052" s="36">
        <f t="shared" si="2563"/>
        <v>0</v>
      </c>
      <c r="L1052" s="22">
        <f t="shared" si="2564"/>
        <v>6768</v>
      </c>
      <c r="M1052" s="36">
        <f t="shared" si="2565"/>
        <v>0</v>
      </c>
      <c r="N1052" s="36">
        <f>N1053</f>
        <v>0</v>
      </c>
      <c r="O1052" s="36">
        <f t="shared" si="2566"/>
        <v>0</v>
      </c>
      <c r="P1052" s="36">
        <f t="shared" si="2566"/>
        <v>0</v>
      </c>
      <c r="Q1052" s="36">
        <f t="shared" si="2566"/>
        <v>0</v>
      </c>
      <c r="R1052" s="22">
        <f t="shared" si="2566"/>
        <v>6768</v>
      </c>
      <c r="S1052" s="36">
        <f t="shared" si="2566"/>
        <v>0</v>
      </c>
      <c r="T1052" s="36">
        <f>T1053</f>
        <v>0</v>
      </c>
      <c r="U1052" s="36">
        <f t="shared" si="2566"/>
        <v>0</v>
      </c>
      <c r="V1052" s="36">
        <f t="shared" si="2566"/>
        <v>0</v>
      </c>
      <c r="W1052" s="36">
        <f t="shared" si="2566"/>
        <v>0</v>
      </c>
      <c r="X1052" s="22">
        <f t="shared" si="2566"/>
        <v>6768</v>
      </c>
      <c r="Y1052" s="22">
        <f t="shared" si="2566"/>
        <v>0</v>
      </c>
      <c r="Z1052" s="22">
        <f t="shared" si="2566"/>
        <v>1416</v>
      </c>
      <c r="AA1052" s="22">
        <f t="shared" si="2566"/>
        <v>0</v>
      </c>
      <c r="AB1052" s="104">
        <f t="shared" si="2538"/>
        <v>20.921985815602838</v>
      </c>
      <c r="AC1052" s="104"/>
    </row>
    <row r="1053" spans="1:29" s="7" customFormat="1" ht="33" customHeight="1">
      <c r="A1053" s="27" t="s">
        <v>195</v>
      </c>
      <c r="B1053" s="62" t="s">
        <v>11</v>
      </c>
      <c r="C1053" s="62" t="s">
        <v>53</v>
      </c>
      <c r="D1053" s="21" t="s">
        <v>509</v>
      </c>
      <c r="E1053" s="49">
        <v>310</v>
      </c>
      <c r="F1053" s="22">
        <v>6768</v>
      </c>
      <c r="G1053" s="22"/>
      <c r="H1053" s="36"/>
      <c r="I1053" s="36"/>
      <c r="J1053" s="36"/>
      <c r="K1053" s="36"/>
      <c r="L1053" s="22">
        <f>F1053+H1053+I1053+J1053+K1053</f>
        <v>6768</v>
      </c>
      <c r="M1053" s="22">
        <f>G1053+K1053</f>
        <v>0</v>
      </c>
      <c r="N1053" s="36"/>
      <c r="O1053" s="36"/>
      <c r="P1053" s="36"/>
      <c r="Q1053" s="36"/>
      <c r="R1053" s="22">
        <f>L1053+N1053+O1053+P1053+Q1053</f>
        <v>6768</v>
      </c>
      <c r="S1053" s="22">
        <f>M1053+Q1053</f>
        <v>0</v>
      </c>
      <c r="T1053" s="36"/>
      <c r="U1053" s="36"/>
      <c r="V1053" s="36"/>
      <c r="W1053" s="36"/>
      <c r="X1053" s="22">
        <f>R1053+T1053+U1053+V1053+W1053</f>
        <v>6768</v>
      </c>
      <c r="Y1053" s="22">
        <f>S1053+W1053</f>
        <v>0</v>
      </c>
      <c r="Z1053" s="22">
        <v>1416</v>
      </c>
      <c r="AA1053" s="22"/>
      <c r="AB1053" s="104">
        <f t="shared" si="2538"/>
        <v>20.921985815602838</v>
      </c>
      <c r="AC1053" s="104"/>
    </row>
    <row r="1054" spans="1:29" s="7" customFormat="1" ht="33.75">
      <c r="A1054" s="27" t="s">
        <v>610</v>
      </c>
      <c r="B1054" s="62" t="s">
        <v>11</v>
      </c>
      <c r="C1054" s="62" t="s">
        <v>53</v>
      </c>
      <c r="D1054" s="21" t="s">
        <v>609</v>
      </c>
      <c r="E1054" s="49"/>
      <c r="F1054" s="23">
        <f t="shared" ref="F1054:G1055" si="2567">F1055</f>
        <v>5904</v>
      </c>
      <c r="G1054" s="23">
        <f t="shared" si="2567"/>
        <v>0</v>
      </c>
      <c r="H1054" s="36">
        <f>H1055</f>
        <v>0</v>
      </c>
      <c r="I1054" s="36">
        <f t="shared" ref="I1054:I1055" si="2568">I1055</f>
        <v>0</v>
      </c>
      <c r="J1054" s="36">
        <f t="shared" ref="J1054:J1055" si="2569">J1055</f>
        <v>0</v>
      </c>
      <c r="K1054" s="36">
        <f t="shared" ref="K1054:K1055" si="2570">K1055</f>
        <v>0</v>
      </c>
      <c r="L1054" s="22">
        <f t="shared" ref="L1054:L1055" si="2571">L1055</f>
        <v>5904</v>
      </c>
      <c r="M1054" s="36">
        <f t="shared" ref="M1054:M1055" si="2572">M1055</f>
        <v>0</v>
      </c>
      <c r="N1054" s="36">
        <f>N1055</f>
        <v>0</v>
      </c>
      <c r="O1054" s="36">
        <f t="shared" ref="O1054:AA1055" si="2573">O1055</f>
        <v>0</v>
      </c>
      <c r="P1054" s="36">
        <f t="shared" si="2573"/>
        <v>0</v>
      </c>
      <c r="Q1054" s="36">
        <f t="shared" si="2573"/>
        <v>0</v>
      </c>
      <c r="R1054" s="22">
        <f t="shared" si="2573"/>
        <v>5904</v>
      </c>
      <c r="S1054" s="36">
        <f t="shared" si="2573"/>
        <v>0</v>
      </c>
      <c r="T1054" s="36">
        <f>T1055</f>
        <v>0</v>
      </c>
      <c r="U1054" s="36">
        <f t="shared" si="2573"/>
        <v>0</v>
      </c>
      <c r="V1054" s="36">
        <f t="shared" si="2573"/>
        <v>0</v>
      </c>
      <c r="W1054" s="36">
        <f t="shared" si="2573"/>
        <v>0</v>
      </c>
      <c r="X1054" s="22">
        <f t="shared" si="2573"/>
        <v>5904</v>
      </c>
      <c r="Y1054" s="22">
        <f t="shared" si="2573"/>
        <v>0</v>
      </c>
      <c r="Z1054" s="22">
        <f t="shared" si="2573"/>
        <v>1539</v>
      </c>
      <c r="AA1054" s="22">
        <f t="shared" si="2573"/>
        <v>0</v>
      </c>
      <c r="AB1054" s="104">
        <f t="shared" si="2538"/>
        <v>26.067073170731707</v>
      </c>
      <c r="AC1054" s="104"/>
    </row>
    <row r="1055" spans="1:29" s="7" customFormat="1" ht="23.25" customHeight="1">
      <c r="A1055" s="27" t="s">
        <v>102</v>
      </c>
      <c r="B1055" s="62" t="s">
        <v>11</v>
      </c>
      <c r="C1055" s="62" t="s">
        <v>53</v>
      </c>
      <c r="D1055" s="21" t="s">
        <v>609</v>
      </c>
      <c r="E1055" s="49">
        <v>300</v>
      </c>
      <c r="F1055" s="23">
        <f t="shared" si="2567"/>
        <v>5904</v>
      </c>
      <c r="G1055" s="23">
        <f t="shared" si="2567"/>
        <v>0</v>
      </c>
      <c r="H1055" s="36">
        <f>H1056</f>
        <v>0</v>
      </c>
      <c r="I1055" s="36">
        <f t="shared" si="2568"/>
        <v>0</v>
      </c>
      <c r="J1055" s="36">
        <f t="shared" si="2569"/>
        <v>0</v>
      </c>
      <c r="K1055" s="36">
        <f t="shared" si="2570"/>
        <v>0</v>
      </c>
      <c r="L1055" s="22">
        <f t="shared" si="2571"/>
        <v>5904</v>
      </c>
      <c r="M1055" s="36">
        <f t="shared" si="2572"/>
        <v>0</v>
      </c>
      <c r="N1055" s="36">
        <f>N1056</f>
        <v>0</v>
      </c>
      <c r="O1055" s="36">
        <f t="shared" si="2573"/>
        <v>0</v>
      </c>
      <c r="P1055" s="36">
        <f t="shared" si="2573"/>
        <v>0</v>
      </c>
      <c r="Q1055" s="36">
        <f t="shared" si="2573"/>
        <v>0</v>
      </c>
      <c r="R1055" s="22">
        <f t="shared" si="2573"/>
        <v>5904</v>
      </c>
      <c r="S1055" s="36">
        <f t="shared" si="2573"/>
        <v>0</v>
      </c>
      <c r="T1055" s="36">
        <f>T1056</f>
        <v>0</v>
      </c>
      <c r="U1055" s="36">
        <f t="shared" si="2573"/>
        <v>0</v>
      </c>
      <c r="V1055" s="36">
        <f t="shared" si="2573"/>
        <v>0</v>
      </c>
      <c r="W1055" s="36">
        <f t="shared" si="2573"/>
        <v>0</v>
      </c>
      <c r="X1055" s="22">
        <f t="shared" si="2573"/>
        <v>5904</v>
      </c>
      <c r="Y1055" s="22">
        <f t="shared" si="2573"/>
        <v>0</v>
      </c>
      <c r="Z1055" s="22">
        <f t="shared" si="2573"/>
        <v>1539</v>
      </c>
      <c r="AA1055" s="22">
        <f t="shared" si="2573"/>
        <v>0</v>
      </c>
      <c r="AB1055" s="104">
        <f t="shared" si="2538"/>
        <v>26.067073170731707</v>
      </c>
      <c r="AC1055" s="104"/>
    </row>
    <row r="1056" spans="1:29" s="7" customFormat="1" ht="33.75">
      <c r="A1056" s="27" t="s">
        <v>195</v>
      </c>
      <c r="B1056" s="62" t="s">
        <v>11</v>
      </c>
      <c r="C1056" s="62" t="s">
        <v>53</v>
      </c>
      <c r="D1056" s="21" t="s">
        <v>609</v>
      </c>
      <c r="E1056" s="49">
        <v>310</v>
      </c>
      <c r="F1056" s="22">
        <v>5904</v>
      </c>
      <c r="G1056" s="22"/>
      <c r="H1056" s="36"/>
      <c r="I1056" s="36"/>
      <c r="J1056" s="36"/>
      <c r="K1056" s="36"/>
      <c r="L1056" s="22">
        <f>F1056+H1056+I1056+J1056+K1056</f>
        <v>5904</v>
      </c>
      <c r="M1056" s="22">
        <f>G1056+K1056</f>
        <v>0</v>
      </c>
      <c r="N1056" s="36"/>
      <c r="O1056" s="36"/>
      <c r="P1056" s="36"/>
      <c r="Q1056" s="36"/>
      <c r="R1056" s="22">
        <f>L1056+N1056+O1056+P1056+Q1056</f>
        <v>5904</v>
      </c>
      <c r="S1056" s="22">
        <f>M1056+Q1056</f>
        <v>0</v>
      </c>
      <c r="T1056" s="36"/>
      <c r="U1056" s="36"/>
      <c r="V1056" s="36"/>
      <c r="W1056" s="36"/>
      <c r="X1056" s="22">
        <f>R1056+T1056+U1056+V1056+W1056</f>
        <v>5904</v>
      </c>
      <c r="Y1056" s="22">
        <f>S1056+W1056</f>
        <v>0</v>
      </c>
      <c r="Z1056" s="22">
        <v>1539</v>
      </c>
      <c r="AA1056" s="22"/>
      <c r="AB1056" s="104">
        <f t="shared" si="2538"/>
        <v>26.067073170731707</v>
      </c>
      <c r="AC1056" s="104"/>
    </row>
    <row r="1057" spans="1:29" s="7" customFormat="1" ht="153.75" customHeight="1">
      <c r="A1057" s="27" t="s">
        <v>638</v>
      </c>
      <c r="B1057" s="62" t="s">
        <v>11</v>
      </c>
      <c r="C1057" s="62" t="s">
        <v>53</v>
      </c>
      <c r="D1057" s="21" t="s">
        <v>639</v>
      </c>
      <c r="E1057" s="49"/>
      <c r="F1057" s="23">
        <f t="shared" ref="F1057:G1058" si="2574">F1058</f>
        <v>1848</v>
      </c>
      <c r="G1057" s="23">
        <f t="shared" si="2574"/>
        <v>0</v>
      </c>
      <c r="H1057" s="36">
        <f>H1058</f>
        <v>0</v>
      </c>
      <c r="I1057" s="36">
        <f t="shared" ref="I1057:I1058" si="2575">I1058</f>
        <v>0</v>
      </c>
      <c r="J1057" s="36">
        <f t="shared" ref="J1057:J1058" si="2576">J1058</f>
        <v>0</v>
      </c>
      <c r="K1057" s="36">
        <f t="shared" ref="K1057:K1058" si="2577">K1058</f>
        <v>0</v>
      </c>
      <c r="L1057" s="22">
        <f t="shared" ref="L1057:L1058" si="2578">L1058</f>
        <v>1848</v>
      </c>
      <c r="M1057" s="36">
        <f t="shared" ref="M1057:M1058" si="2579">M1058</f>
        <v>0</v>
      </c>
      <c r="N1057" s="36">
        <f>N1058</f>
        <v>0</v>
      </c>
      <c r="O1057" s="36">
        <f t="shared" ref="O1057:AA1058" si="2580">O1058</f>
        <v>0</v>
      </c>
      <c r="P1057" s="36">
        <f t="shared" si="2580"/>
        <v>0</v>
      </c>
      <c r="Q1057" s="36">
        <f t="shared" si="2580"/>
        <v>0</v>
      </c>
      <c r="R1057" s="22">
        <f t="shared" si="2580"/>
        <v>1848</v>
      </c>
      <c r="S1057" s="36">
        <f t="shared" si="2580"/>
        <v>0</v>
      </c>
      <c r="T1057" s="36">
        <f>T1058</f>
        <v>0</v>
      </c>
      <c r="U1057" s="36">
        <f t="shared" si="2580"/>
        <v>0</v>
      </c>
      <c r="V1057" s="36">
        <f t="shared" si="2580"/>
        <v>0</v>
      </c>
      <c r="W1057" s="36">
        <f t="shared" si="2580"/>
        <v>0</v>
      </c>
      <c r="X1057" s="22">
        <f t="shared" si="2580"/>
        <v>1848</v>
      </c>
      <c r="Y1057" s="22">
        <f t="shared" si="2580"/>
        <v>0</v>
      </c>
      <c r="Z1057" s="22">
        <f t="shared" si="2580"/>
        <v>0</v>
      </c>
      <c r="AA1057" s="22">
        <f t="shared" si="2580"/>
        <v>0</v>
      </c>
      <c r="AB1057" s="104">
        <f t="shared" si="2538"/>
        <v>0</v>
      </c>
      <c r="AC1057" s="104"/>
    </row>
    <row r="1058" spans="1:29" s="7" customFormat="1" ht="23.25" customHeight="1">
      <c r="A1058" s="27" t="s">
        <v>102</v>
      </c>
      <c r="B1058" s="62" t="s">
        <v>11</v>
      </c>
      <c r="C1058" s="62" t="s">
        <v>53</v>
      </c>
      <c r="D1058" s="21" t="s">
        <v>639</v>
      </c>
      <c r="E1058" s="49" t="s">
        <v>91</v>
      </c>
      <c r="F1058" s="23">
        <f t="shared" si="2574"/>
        <v>1848</v>
      </c>
      <c r="G1058" s="23">
        <f t="shared" si="2574"/>
        <v>0</v>
      </c>
      <c r="H1058" s="36">
        <f>H1059</f>
        <v>0</v>
      </c>
      <c r="I1058" s="36">
        <f t="shared" si="2575"/>
        <v>0</v>
      </c>
      <c r="J1058" s="36">
        <f t="shared" si="2576"/>
        <v>0</v>
      </c>
      <c r="K1058" s="36">
        <f t="shared" si="2577"/>
        <v>0</v>
      </c>
      <c r="L1058" s="22">
        <f t="shared" si="2578"/>
        <v>1848</v>
      </c>
      <c r="M1058" s="36">
        <f t="shared" si="2579"/>
        <v>0</v>
      </c>
      <c r="N1058" s="36">
        <f>N1059</f>
        <v>0</v>
      </c>
      <c r="O1058" s="36">
        <f t="shared" si="2580"/>
        <v>0</v>
      </c>
      <c r="P1058" s="36">
        <f t="shared" si="2580"/>
        <v>0</v>
      </c>
      <c r="Q1058" s="36">
        <f t="shared" si="2580"/>
        <v>0</v>
      </c>
      <c r="R1058" s="22">
        <f t="shared" si="2580"/>
        <v>1848</v>
      </c>
      <c r="S1058" s="36">
        <f t="shared" si="2580"/>
        <v>0</v>
      </c>
      <c r="T1058" s="36">
        <f>T1059</f>
        <v>0</v>
      </c>
      <c r="U1058" s="36">
        <f t="shared" si="2580"/>
        <v>0</v>
      </c>
      <c r="V1058" s="36">
        <f t="shared" si="2580"/>
        <v>0</v>
      </c>
      <c r="W1058" s="36">
        <f t="shared" si="2580"/>
        <v>0</v>
      </c>
      <c r="X1058" s="22">
        <f t="shared" si="2580"/>
        <v>1848</v>
      </c>
      <c r="Y1058" s="22">
        <f t="shared" si="2580"/>
        <v>0</v>
      </c>
      <c r="Z1058" s="22">
        <f t="shared" si="2580"/>
        <v>0</v>
      </c>
      <c r="AA1058" s="22">
        <f t="shared" si="2580"/>
        <v>0</v>
      </c>
      <c r="AB1058" s="104">
        <f t="shared" si="2538"/>
        <v>0</v>
      </c>
      <c r="AC1058" s="104"/>
    </row>
    <row r="1059" spans="1:29" s="7" customFormat="1" ht="33.75">
      <c r="A1059" s="27" t="s">
        <v>195</v>
      </c>
      <c r="B1059" s="62" t="s">
        <v>11</v>
      </c>
      <c r="C1059" s="62" t="s">
        <v>53</v>
      </c>
      <c r="D1059" s="21" t="s">
        <v>639</v>
      </c>
      <c r="E1059" s="49" t="s">
        <v>194</v>
      </c>
      <c r="F1059" s="22">
        <v>1848</v>
      </c>
      <c r="G1059" s="22"/>
      <c r="H1059" s="36"/>
      <c r="I1059" s="36"/>
      <c r="J1059" s="36"/>
      <c r="K1059" s="36"/>
      <c r="L1059" s="22">
        <f>F1059+H1059+I1059+J1059+K1059</f>
        <v>1848</v>
      </c>
      <c r="M1059" s="22">
        <f>G1059+K1059</f>
        <v>0</v>
      </c>
      <c r="N1059" s="36"/>
      <c r="O1059" s="36"/>
      <c r="P1059" s="36"/>
      <c r="Q1059" s="36"/>
      <c r="R1059" s="22">
        <f>L1059+N1059+O1059+P1059+Q1059</f>
        <v>1848</v>
      </c>
      <c r="S1059" s="22">
        <f>M1059+Q1059</f>
        <v>0</v>
      </c>
      <c r="T1059" s="36"/>
      <c r="U1059" s="36"/>
      <c r="V1059" s="36"/>
      <c r="W1059" s="36"/>
      <c r="X1059" s="22">
        <f>R1059+T1059+U1059+V1059+W1059</f>
        <v>1848</v>
      </c>
      <c r="Y1059" s="22">
        <f>S1059+W1059</f>
        <v>0</v>
      </c>
      <c r="Z1059" s="22"/>
      <c r="AA1059" s="22"/>
      <c r="AB1059" s="104">
        <f t="shared" si="2538"/>
        <v>0</v>
      </c>
      <c r="AC1059" s="104"/>
    </row>
    <row r="1060" spans="1:29" s="7" customFormat="1" ht="52.5" customHeight="1">
      <c r="A1060" s="27" t="s">
        <v>428</v>
      </c>
      <c r="B1060" s="21" t="s">
        <v>11</v>
      </c>
      <c r="C1060" s="21" t="s">
        <v>53</v>
      </c>
      <c r="D1060" s="81" t="s">
        <v>429</v>
      </c>
      <c r="E1060" s="21"/>
      <c r="F1060" s="23">
        <f>F1061+F1064+F1071</f>
        <v>35253</v>
      </c>
      <c r="G1060" s="23">
        <f>G1061+G1064+G1071</f>
        <v>0</v>
      </c>
      <c r="H1060" s="36">
        <f>H1061+H1064</f>
        <v>0</v>
      </c>
      <c r="I1060" s="36">
        <f t="shared" ref="I1060:M1060" si="2581">I1061+I1064</f>
        <v>0</v>
      </c>
      <c r="J1060" s="36">
        <f t="shared" si="2581"/>
        <v>0</v>
      </c>
      <c r="K1060" s="36">
        <f t="shared" si="2581"/>
        <v>0</v>
      </c>
      <c r="L1060" s="23">
        <f t="shared" si="2581"/>
        <v>35253</v>
      </c>
      <c r="M1060" s="36">
        <f t="shared" si="2581"/>
        <v>0</v>
      </c>
      <c r="N1060" s="36">
        <f>N1061+N1064</f>
        <v>0</v>
      </c>
      <c r="O1060" s="36">
        <f t="shared" ref="O1060:S1060" si="2582">O1061+O1064</f>
        <v>0</v>
      </c>
      <c r="P1060" s="36">
        <f t="shared" si="2582"/>
        <v>0</v>
      </c>
      <c r="Q1060" s="36">
        <f t="shared" si="2582"/>
        <v>0</v>
      </c>
      <c r="R1060" s="23">
        <f t="shared" si="2582"/>
        <v>35253</v>
      </c>
      <c r="S1060" s="36">
        <f t="shared" si="2582"/>
        <v>0</v>
      </c>
      <c r="T1060" s="36">
        <f>T1061+T1064</f>
        <v>0</v>
      </c>
      <c r="U1060" s="36">
        <f t="shared" ref="U1060:X1060" si="2583">U1061+U1064</f>
        <v>0</v>
      </c>
      <c r="V1060" s="36">
        <f t="shared" si="2583"/>
        <v>0</v>
      </c>
      <c r="W1060" s="36">
        <f t="shared" si="2583"/>
        <v>0</v>
      </c>
      <c r="X1060" s="23">
        <f t="shared" si="2583"/>
        <v>35253</v>
      </c>
      <c r="Y1060" s="23">
        <f t="shared" ref="Y1060:AA1060" si="2584">Y1061+Y1064</f>
        <v>0</v>
      </c>
      <c r="Z1060" s="23">
        <f t="shared" si="2584"/>
        <v>2317</v>
      </c>
      <c r="AA1060" s="23">
        <f t="shared" si="2584"/>
        <v>0</v>
      </c>
      <c r="AB1060" s="104">
        <f t="shared" si="2538"/>
        <v>6.5724902845147923</v>
      </c>
      <c r="AC1060" s="104"/>
    </row>
    <row r="1061" spans="1:29" s="7" customFormat="1" ht="76.5" customHeight="1">
      <c r="A1061" s="27" t="s">
        <v>544</v>
      </c>
      <c r="B1061" s="21" t="s">
        <v>11</v>
      </c>
      <c r="C1061" s="21" t="s">
        <v>53</v>
      </c>
      <c r="D1061" s="81" t="s">
        <v>543</v>
      </c>
      <c r="E1061" s="21"/>
      <c r="F1061" s="23">
        <f t="shared" ref="F1061:G1066" si="2585">F1062</f>
        <v>5253</v>
      </c>
      <c r="G1061" s="23">
        <f t="shared" si="2585"/>
        <v>0</v>
      </c>
      <c r="H1061" s="36">
        <f>H1062</f>
        <v>0</v>
      </c>
      <c r="I1061" s="36">
        <f t="shared" ref="I1061:Y1062" si="2586">I1062</f>
        <v>0</v>
      </c>
      <c r="J1061" s="36">
        <f t="shared" si="2586"/>
        <v>0</v>
      </c>
      <c r="K1061" s="36">
        <f t="shared" si="2586"/>
        <v>0</v>
      </c>
      <c r="L1061" s="22">
        <f t="shared" si="2586"/>
        <v>5253</v>
      </c>
      <c r="M1061" s="36">
        <f t="shared" si="2586"/>
        <v>0</v>
      </c>
      <c r="N1061" s="36">
        <f>N1062</f>
        <v>0</v>
      </c>
      <c r="O1061" s="36">
        <f t="shared" si="2586"/>
        <v>0</v>
      </c>
      <c r="P1061" s="36">
        <f t="shared" si="2586"/>
        <v>0</v>
      </c>
      <c r="Q1061" s="36">
        <f t="shared" si="2586"/>
        <v>0</v>
      </c>
      <c r="R1061" s="22">
        <f t="shared" si="2586"/>
        <v>5253</v>
      </c>
      <c r="S1061" s="36">
        <f t="shared" si="2586"/>
        <v>0</v>
      </c>
      <c r="T1061" s="36">
        <f>T1062</f>
        <v>0</v>
      </c>
      <c r="U1061" s="36">
        <f t="shared" si="2586"/>
        <v>0</v>
      </c>
      <c r="V1061" s="36">
        <f t="shared" si="2586"/>
        <v>0</v>
      </c>
      <c r="W1061" s="36">
        <f t="shared" si="2586"/>
        <v>0</v>
      </c>
      <c r="X1061" s="22">
        <f t="shared" si="2586"/>
        <v>5253</v>
      </c>
      <c r="Y1061" s="22">
        <f t="shared" si="2586"/>
        <v>0</v>
      </c>
      <c r="Z1061" s="22">
        <f t="shared" ref="Z1061:AA1061" si="2587">Z1062</f>
        <v>2317</v>
      </c>
      <c r="AA1061" s="22">
        <f t="shared" si="2587"/>
        <v>0</v>
      </c>
      <c r="AB1061" s="104">
        <f t="shared" si="2538"/>
        <v>44.108128688368552</v>
      </c>
      <c r="AC1061" s="104"/>
    </row>
    <row r="1062" spans="1:29" s="7" customFormat="1" ht="24" customHeight="1">
      <c r="A1062" s="27" t="s">
        <v>102</v>
      </c>
      <c r="B1062" s="21" t="s">
        <v>11</v>
      </c>
      <c r="C1062" s="21" t="s">
        <v>53</v>
      </c>
      <c r="D1062" s="81" t="s">
        <v>543</v>
      </c>
      <c r="E1062" s="21" t="s">
        <v>91</v>
      </c>
      <c r="F1062" s="22">
        <f t="shared" si="2585"/>
        <v>5253</v>
      </c>
      <c r="G1062" s="22">
        <f t="shared" si="2585"/>
        <v>0</v>
      </c>
      <c r="H1062" s="36">
        <f>H1063</f>
        <v>0</v>
      </c>
      <c r="I1062" s="36">
        <f t="shared" si="2586"/>
        <v>0</v>
      </c>
      <c r="J1062" s="36">
        <f t="shared" si="2586"/>
        <v>0</v>
      </c>
      <c r="K1062" s="36">
        <f t="shared" si="2586"/>
        <v>0</v>
      </c>
      <c r="L1062" s="22">
        <f t="shared" si="2586"/>
        <v>5253</v>
      </c>
      <c r="M1062" s="36">
        <f t="shared" si="2586"/>
        <v>0</v>
      </c>
      <c r="N1062" s="36">
        <f>N1063</f>
        <v>0</v>
      </c>
      <c r="O1062" s="36">
        <f t="shared" si="2586"/>
        <v>0</v>
      </c>
      <c r="P1062" s="36">
        <f t="shared" si="2586"/>
        <v>0</v>
      </c>
      <c r="Q1062" s="36">
        <f t="shared" si="2586"/>
        <v>0</v>
      </c>
      <c r="R1062" s="22">
        <f t="shared" si="2586"/>
        <v>5253</v>
      </c>
      <c r="S1062" s="36">
        <f t="shared" si="2586"/>
        <v>0</v>
      </c>
      <c r="T1062" s="36">
        <f>T1063</f>
        <v>0</v>
      </c>
      <c r="U1062" s="36">
        <f t="shared" ref="U1062:AA1062" si="2588">U1063</f>
        <v>0</v>
      </c>
      <c r="V1062" s="36">
        <f t="shared" si="2588"/>
        <v>0</v>
      </c>
      <c r="W1062" s="36">
        <f t="shared" si="2588"/>
        <v>0</v>
      </c>
      <c r="X1062" s="22">
        <f t="shared" si="2588"/>
        <v>5253</v>
      </c>
      <c r="Y1062" s="22">
        <f t="shared" si="2588"/>
        <v>0</v>
      </c>
      <c r="Z1062" s="22">
        <f t="shared" si="2588"/>
        <v>2317</v>
      </c>
      <c r="AA1062" s="22">
        <f t="shared" si="2588"/>
        <v>0</v>
      </c>
      <c r="AB1062" s="104">
        <f t="shared" si="2538"/>
        <v>44.108128688368552</v>
      </c>
      <c r="AC1062" s="104"/>
    </row>
    <row r="1063" spans="1:29" s="7" customFormat="1" ht="33.75" customHeight="1">
      <c r="A1063" s="27" t="s">
        <v>363</v>
      </c>
      <c r="B1063" s="21" t="s">
        <v>11</v>
      </c>
      <c r="C1063" s="21" t="s">
        <v>53</v>
      </c>
      <c r="D1063" s="81" t="s">
        <v>543</v>
      </c>
      <c r="E1063" s="21" t="s">
        <v>187</v>
      </c>
      <c r="F1063" s="22">
        <f>1584+3669</f>
        <v>5253</v>
      </c>
      <c r="G1063" s="22"/>
      <c r="H1063" s="36"/>
      <c r="I1063" s="36"/>
      <c r="J1063" s="36"/>
      <c r="K1063" s="36"/>
      <c r="L1063" s="22">
        <f>F1063+H1063+I1063+J1063+K1063</f>
        <v>5253</v>
      </c>
      <c r="M1063" s="22">
        <f>G1063+K1063</f>
        <v>0</v>
      </c>
      <c r="N1063" s="36"/>
      <c r="O1063" s="36"/>
      <c r="P1063" s="36"/>
      <c r="Q1063" s="36"/>
      <c r="R1063" s="22">
        <f>L1063+N1063+O1063+P1063+Q1063</f>
        <v>5253</v>
      </c>
      <c r="S1063" s="22">
        <f>M1063+Q1063</f>
        <v>0</v>
      </c>
      <c r="T1063" s="36"/>
      <c r="U1063" s="36"/>
      <c r="V1063" s="36"/>
      <c r="W1063" s="36"/>
      <c r="X1063" s="22">
        <f>R1063+T1063+U1063+V1063+W1063</f>
        <v>5253</v>
      </c>
      <c r="Y1063" s="22">
        <f>S1063+W1063</f>
        <v>0</v>
      </c>
      <c r="Z1063" s="22">
        <f>2318-1</f>
        <v>2317</v>
      </c>
      <c r="AA1063" s="22"/>
      <c r="AB1063" s="104">
        <f t="shared" si="2538"/>
        <v>44.108128688368552</v>
      </c>
      <c r="AC1063" s="104"/>
    </row>
    <row r="1064" spans="1:29" s="7" customFormat="1" ht="23.25" customHeight="1">
      <c r="A1064" s="27" t="s">
        <v>462</v>
      </c>
      <c r="B1064" s="21" t="s">
        <v>11</v>
      </c>
      <c r="C1064" s="21" t="s">
        <v>53</v>
      </c>
      <c r="D1064" s="81" t="s">
        <v>463</v>
      </c>
      <c r="E1064" s="21"/>
      <c r="F1064" s="23">
        <f>F1065+F1068</f>
        <v>30000</v>
      </c>
      <c r="G1064" s="23">
        <f>G1065+G1068</f>
        <v>0</v>
      </c>
      <c r="H1064" s="36">
        <f>H1068</f>
        <v>0</v>
      </c>
      <c r="I1064" s="36">
        <f t="shared" ref="I1064:M1064" si="2589">I1068</f>
        <v>0</v>
      </c>
      <c r="J1064" s="36">
        <f t="shared" si="2589"/>
        <v>0</v>
      </c>
      <c r="K1064" s="36">
        <f t="shared" si="2589"/>
        <v>0</v>
      </c>
      <c r="L1064" s="22">
        <f t="shared" si="2589"/>
        <v>30000</v>
      </c>
      <c r="M1064" s="36">
        <f t="shared" si="2589"/>
        <v>0</v>
      </c>
      <c r="N1064" s="36">
        <f>N1068</f>
        <v>0</v>
      </c>
      <c r="O1064" s="36">
        <f t="shared" ref="O1064:S1064" si="2590">O1068</f>
        <v>0</v>
      </c>
      <c r="P1064" s="36">
        <f t="shared" si="2590"/>
        <v>0</v>
      </c>
      <c r="Q1064" s="36">
        <f t="shared" si="2590"/>
        <v>0</v>
      </c>
      <c r="R1064" s="22">
        <f t="shared" si="2590"/>
        <v>30000</v>
      </c>
      <c r="S1064" s="36">
        <f t="shared" si="2590"/>
        <v>0</v>
      </c>
      <c r="T1064" s="36">
        <f>T1068</f>
        <v>0</v>
      </c>
      <c r="U1064" s="36">
        <f t="shared" ref="U1064:X1064" si="2591">U1068</f>
        <v>0</v>
      </c>
      <c r="V1064" s="36">
        <f t="shared" si="2591"/>
        <v>0</v>
      </c>
      <c r="W1064" s="36">
        <f t="shared" si="2591"/>
        <v>0</v>
      </c>
      <c r="X1064" s="22">
        <f t="shared" si="2591"/>
        <v>30000</v>
      </c>
      <c r="Y1064" s="22">
        <f t="shared" ref="Y1064:AA1064" si="2592">Y1068</f>
        <v>0</v>
      </c>
      <c r="Z1064" s="22">
        <f t="shared" si="2592"/>
        <v>0</v>
      </c>
      <c r="AA1064" s="22">
        <f t="shared" si="2592"/>
        <v>0</v>
      </c>
      <c r="AB1064" s="104">
        <f t="shared" si="2538"/>
        <v>0</v>
      </c>
      <c r="AC1064" s="104"/>
    </row>
    <row r="1065" spans="1:29" s="7" customFormat="1" ht="50.25" hidden="1">
      <c r="A1065" s="27" t="s">
        <v>464</v>
      </c>
      <c r="B1065" s="21" t="s">
        <v>11</v>
      </c>
      <c r="C1065" s="21" t="s">
        <v>53</v>
      </c>
      <c r="D1065" s="81" t="s">
        <v>519</v>
      </c>
      <c r="E1065" s="21"/>
      <c r="F1065" s="22">
        <f t="shared" si="2585"/>
        <v>0</v>
      </c>
      <c r="G1065" s="22">
        <f t="shared" si="2585"/>
        <v>0</v>
      </c>
      <c r="H1065" s="36"/>
      <c r="I1065" s="36"/>
      <c r="J1065" s="36"/>
      <c r="K1065" s="36"/>
      <c r="L1065" s="22"/>
      <c r="M1065" s="36"/>
      <c r="N1065" s="36"/>
      <c r="O1065" s="36"/>
      <c r="P1065" s="36"/>
      <c r="Q1065" s="36"/>
      <c r="R1065" s="22"/>
      <c r="S1065" s="36"/>
      <c r="T1065" s="36"/>
      <c r="U1065" s="36"/>
      <c r="V1065" s="36"/>
      <c r="W1065" s="36"/>
      <c r="X1065" s="22"/>
      <c r="Y1065" s="22"/>
      <c r="Z1065" s="22"/>
      <c r="AA1065" s="22"/>
      <c r="AB1065" s="104" t="e">
        <f t="shared" si="2538"/>
        <v>#DIV/0!</v>
      </c>
      <c r="AC1065" s="104"/>
    </row>
    <row r="1066" spans="1:29" s="7" customFormat="1" ht="22.5" hidden="1" customHeight="1">
      <c r="A1066" s="27" t="s">
        <v>102</v>
      </c>
      <c r="B1066" s="21" t="s">
        <v>11</v>
      </c>
      <c r="C1066" s="21" t="s">
        <v>53</v>
      </c>
      <c r="D1066" s="81" t="s">
        <v>519</v>
      </c>
      <c r="E1066" s="21" t="s">
        <v>91</v>
      </c>
      <c r="F1066" s="22">
        <f t="shared" si="2585"/>
        <v>0</v>
      </c>
      <c r="G1066" s="22">
        <f t="shared" si="2585"/>
        <v>0</v>
      </c>
      <c r="H1066" s="36"/>
      <c r="I1066" s="36"/>
      <c r="J1066" s="36"/>
      <c r="K1066" s="36"/>
      <c r="L1066" s="22"/>
      <c r="M1066" s="36"/>
      <c r="N1066" s="36"/>
      <c r="O1066" s="36"/>
      <c r="P1066" s="36"/>
      <c r="Q1066" s="36"/>
      <c r="R1066" s="22"/>
      <c r="S1066" s="36"/>
      <c r="T1066" s="36"/>
      <c r="U1066" s="36"/>
      <c r="V1066" s="36"/>
      <c r="W1066" s="36"/>
      <c r="X1066" s="22"/>
      <c r="Y1066" s="22"/>
      <c r="Z1066" s="22"/>
      <c r="AA1066" s="22"/>
      <c r="AB1066" s="104" t="e">
        <f t="shared" si="2538"/>
        <v>#DIV/0!</v>
      </c>
      <c r="AC1066" s="104"/>
    </row>
    <row r="1067" spans="1:29" s="7" customFormat="1" ht="33" hidden="1" customHeight="1">
      <c r="A1067" s="27" t="s">
        <v>363</v>
      </c>
      <c r="B1067" s="21" t="s">
        <v>11</v>
      </c>
      <c r="C1067" s="21" t="s">
        <v>53</v>
      </c>
      <c r="D1067" s="81" t="s">
        <v>519</v>
      </c>
      <c r="E1067" s="21" t="s">
        <v>187</v>
      </c>
      <c r="F1067" s="22"/>
      <c r="G1067" s="22"/>
      <c r="H1067" s="36"/>
      <c r="I1067" s="36"/>
      <c r="J1067" s="36"/>
      <c r="K1067" s="36"/>
      <c r="L1067" s="22"/>
      <c r="M1067" s="36"/>
      <c r="N1067" s="36"/>
      <c r="O1067" s="36"/>
      <c r="P1067" s="36"/>
      <c r="Q1067" s="36"/>
      <c r="R1067" s="22"/>
      <c r="S1067" s="36"/>
      <c r="T1067" s="36"/>
      <c r="U1067" s="36"/>
      <c r="V1067" s="36"/>
      <c r="W1067" s="36"/>
      <c r="X1067" s="22"/>
      <c r="Y1067" s="22"/>
      <c r="Z1067" s="22"/>
      <c r="AA1067" s="22"/>
      <c r="AB1067" s="104" t="e">
        <f t="shared" si="2538"/>
        <v>#DIV/0!</v>
      </c>
      <c r="AC1067" s="104"/>
    </row>
    <row r="1068" spans="1:29" s="7" customFormat="1" ht="33" customHeight="1">
      <c r="A1068" s="27" t="s">
        <v>464</v>
      </c>
      <c r="B1068" s="21" t="s">
        <v>11</v>
      </c>
      <c r="C1068" s="21" t="s">
        <v>53</v>
      </c>
      <c r="D1068" s="81" t="s">
        <v>626</v>
      </c>
      <c r="E1068" s="21"/>
      <c r="F1068" s="22">
        <f t="shared" ref="F1068:G1069" si="2593">F1069</f>
        <v>30000</v>
      </c>
      <c r="G1068" s="22">
        <f t="shared" si="2593"/>
        <v>0</v>
      </c>
      <c r="H1068" s="36">
        <f>H1069</f>
        <v>0</v>
      </c>
      <c r="I1068" s="36">
        <f t="shared" ref="I1068:Y1069" si="2594">I1069</f>
        <v>0</v>
      </c>
      <c r="J1068" s="36">
        <f t="shared" si="2594"/>
        <v>0</v>
      </c>
      <c r="K1068" s="36">
        <f t="shared" si="2594"/>
        <v>0</v>
      </c>
      <c r="L1068" s="22">
        <f t="shared" si="2594"/>
        <v>30000</v>
      </c>
      <c r="M1068" s="36">
        <f t="shared" si="2594"/>
        <v>0</v>
      </c>
      <c r="N1068" s="36">
        <f>N1069</f>
        <v>0</v>
      </c>
      <c r="O1068" s="36">
        <f t="shared" si="2594"/>
        <v>0</v>
      </c>
      <c r="P1068" s="36">
        <f t="shared" si="2594"/>
        <v>0</v>
      </c>
      <c r="Q1068" s="36">
        <f t="shared" si="2594"/>
        <v>0</v>
      </c>
      <c r="R1068" s="22">
        <f t="shared" si="2594"/>
        <v>30000</v>
      </c>
      <c r="S1068" s="36">
        <f t="shared" si="2594"/>
        <v>0</v>
      </c>
      <c r="T1068" s="36">
        <f>T1069</f>
        <v>0</v>
      </c>
      <c r="U1068" s="36">
        <f t="shared" si="2594"/>
        <v>0</v>
      </c>
      <c r="V1068" s="36">
        <f t="shared" si="2594"/>
        <v>0</v>
      </c>
      <c r="W1068" s="36">
        <f t="shared" si="2594"/>
        <v>0</v>
      </c>
      <c r="X1068" s="22">
        <f t="shared" si="2594"/>
        <v>30000</v>
      </c>
      <c r="Y1068" s="22">
        <f t="shared" si="2594"/>
        <v>0</v>
      </c>
      <c r="Z1068" s="22">
        <f t="shared" ref="Z1068:AA1068" si="2595">Z1069</f>
        <v>0</v>
      </c>
      <c r="AA1068" s="22">
        <f t="shared" si="2595"/>
        <v>0</v>
      </c>
      <c r="AB1068" s="104">
        <f t="shared" si="2538"/>
        <v>0</v>
      </c>
      <c r="AC1068" s="104"/>
    </row>
    <row r="1069" spans="1:29" s="7" customFormat="1" ht="21.75" customHeight="1">
      <c r="A1069" s="27" t="s">
        <v>102</v>
      </c>
      <c r="B1069" s="21" t="s">
        <v>11</v>
      </c>
      <c r="C1069" s="21" t="s">
        <v>53</v>
      </c>
      <c r="D1069" s="81" t="s">
        <v>626</v>
      </c>
      <c r="E1069" s="21" t="s">
        <v>91</v>
      </c>
      <c r="F1069" s="22">
        <f t="shared" si="2593"/>
        <v>30000</v>
      </c>
      <c r="G1069" s="22">
        <f t="shared" si="2593"/>
        <v>0</v>
      </c>
      <c r="H1069" s="36">
        <f>H1070</f>
        <v>0</v>
      </c>
      <c r="I1069" s="36">
        <f t="shared" si="2594"/>
        <v>0</v>
      </c>
      <c r="J1069" s="36">
        <f t="shared" si="2594"/>
        <v>0</v>
      </c>
      <c r="K1069" s="36">
        <f t="shared" si="2594"/>
        <v>0</v>
      </c>
      <c r="L1069" s="22">
        <f t="shared" si="2594"/>
        <v>30000</v>
      </c>
      <c r="M1069" s="36">
        <f t="shared" si="2594"/>
        <v>0</v>
      </c>
      <c r="N1069" s="36">
        <f>N1070</f>
        <v>0</v>
      </c>
      <c r="O1069" s="36">
        <f t="shared" si="2594"/>
        <v>0</v>
      </c>
      <c r="P1069" s="36">
        <f t="shared" si="2594"/>
        <v>0</v>
      </c>
      <c r="Q1069" s="36">
        <f t="shared" si="2594"/>
        <v>0</v>
      </c>
      <c r="R1069" s="22">
        <f t="shared" si="2594"/>
        <v>30000</v>
      </c>
      <c r="S1069" s="36">
        <f t="shared" si="2594"/>
        <v>0</v>
      </c>
      <c r="T1069" s="36">
        <f>T1070</f>
        <v>0</v>
      </c>
      <c r="U1069" s="36">
        <f t="shared" ref="U1069:AA1069" si="2596">U1070</f>
        <v>0</v>
      </c>
      <c r="V1069" s="36">
        <f t="shared" si="2596"/>
        <v>0</v>
      </c>
      <c r="W1069" s="36">
        <f t="shared" si="2596"/>
        <v>0</v>
      </c>
      <c r="X1069" s="22">
        <f t="shared" si="2596"/>
        <v>30000</v>
      </c>
      <c r="Y1069" s="22">
        <f t="shared" si="2596"/>
        <v>0</v>
      </c>
      <c r="Z1069" s="22">
        <f t="shared" si="2596"/>
        <v>0</v>
      </c>
      <c r="AA1069" s="22">
        <f t="shared" si="2596"/>
        <v>0</v>
      </c>
      <c r="AB1069" s="104">
        <f t="shared" si="2538"/>
        <v>0</v>
      </c>
      <c r="AC1069" s="104"/>
    </row>
    <row r="1070" spans="1:29" s="7" customFormat="1" ht="33" customHeight="1">
      <c r="A1070" s="27" t="s">
        <v>363</v>
      </c>
      <c r="B1070" s="21" t="s">
        <v>11</v>
      </c>
      <c r="C1070" s="21" t="s">
        <v>53</v>
      </c>
      <c r="D1070" s="81" t="s">
        <v>626</v>
      </c>
      <c r="E1070" s="21" t="s">
        <v>187</v>
      </c>
      <c r="F1070" s="22">
        <f>10000+20000</f>
        <v>30000</v>
      </c>
      <c r="G1070" s="22"/>
      <c r="H1070" s="36"/>
      <c r="I1070" s="36"/>
      <c r="J1070" s="36"/>
      <c r="K1070" s="36"/>
      <c r="L1070" s="22">
        <f>F1070+H1070+I1070+J1070+K1070</f>
        <v>30000</v>
      </c>
      <c r="M1070" s="22">
        <f>G1070+K1070</f>
        <v>0</v>
      </c>
      <c r="N1070" s="36"/>
      <c r="O1070" s="36"/>
      <c r="P1070" s="36"/>
      <c r="Q1070" s="36"/>
      <c r="R1070" s="22">
        <f>L1070+N1070+O1070+P1070+Q1070</f>
        <v>30000</v>
      </c>
      <c r="S1070" s="22">
        <f>M1070+Q1070</f>
        <v>0</v>
      </c>
      <c r="T1070" s="36"/>
      <c r="U1070" s="36"/>
      <c r="V1070" s="36"/>
      <c r="W1070" s="36"/>
      <c r="X1070" s="22">
        <f>R1070+T1070+U1070+V1070+W1070</f>
        <v>30000</v>
      </c>
      <c r="Y1070" s="22">
        <f>S1070+W1070</f>
        <v>0</v>
      </c>
      <c r="Z1070" s="22"/>
      <c r="AA1070" s="22"/>
      <c r="AB1070" s="104">
        <f t="shared" si="2538"/>
        <v>0</v>
      </c>
      <c r="AC1070" s="104"/>
    </row>
    <row r="1071" spans="1:29" s="7" customFormat="1" ht="50.25" hidden="1">
      <c r="A1071" s="27" t="s">
        <v>625</v>
      </c>
      <c r="B1071" s="21" t="s">
        <v>11</v>
      </c>
      <c r="C1071" s="21" t="s">
        <v>53</v>
      </c>
      <c r="D1071" s="81" t="s">
        <v>624</v>
      </c>
      <c r="E1071" s="21"/>
      <c r="F1071" s="22">
        <f t="shared" ref="F1071:G1072" si="2597">F1072</f>
        <v>0</v>
      </c>
      <c r="G1071" s="22">
        <f t="shared" si="2597"/>
        <v>0</v>
      </c>
      <c r="H1071" s="36"/>
      <c r="I1071" s="36"/>
      <c r="J1071" s="36"/>
      <c r="K1071" s="36"/>
      <c r="L1071" s="22">
        <f t="shared" ref="L1071:M1072" si="2598">L1072</f>
        <v>0</v>
      </c>
      <c r="M1071" s="22">
        <f t="shared" si="2598"/>
        <v>0</v>
      </c>
      <c r="N1071" s="36"/>
      <c r="O1071" s="36"/>
      <c r="P1071" s="36"/>
      <c r="Q1071" s="36"/>
      <c r="R1071" s="22">
        <f t="shared" ref="R1071:S1072" si="2599">R1072</f>
        <v>0</v>
      </c>
      <c r="S1071" s="22">
        <f t="shared" si="2599"/>
        <v>0</v>
      </c>
      <c r="T1071" s="36"/>
      <c r="U1071" s="36"/>
      <c r="V1071" s="36"/>
      <c r="W1071" s="36"/>
      <c r="X1071" s="22">
        <f t="shared" ref="X1071:Y1072" si="2600">X1072</f>
        <v>0</v>
      </c>
      <c r="Y1071" s="22">
        <f t="shared" si="2600"/>
        <v>0</v>
      </c>
      <c r="Z1071" s="22"/>
      <c r="AA1071" s="22"/>
      <c r="AB1071" s="104" t="e">
        <f t="shared" si="2538"/>
        <v>#DIV/0!</v>
      </c>
      <c r="AC1071" s="104" t="e">
        <f t="shared" ref="AC1071:AC1111" si="2601">AA1071/Y1071*100</f>
        <v>#DIV/0!</v>
      </c>
    </row>
    <row r="1072" spans="1:29" s="7" customFormat="1" ht="33.75" hidden="1">
      <c r="A1072" s="27" t="s">
        <v>102</v>
      </c>
      <c r="B1072" s="21" t="s">
        <v>11</v>
      </c>
      <c r="C1072" s="21" t="s">
        <v>53</v>
      </c>
      <c r="D1072" s="81" t="s">
        <v>624</v>
      </c>
      <c r="E1072" s="21" t="s">
        <v>91</v>
      </c>
      <c r="F1072" s="22">
        <f t="shared" si="2597"/>
        <v>0</v>
      </c>
      <c r="G1072" s="22">
        <f t="shared" si="2597"/>
        <v>0</v>
      </c>
      <c r="H1072" s="36"/>
      <c r="I1072" s="36"/>
      <c r="J1072" s="36"/>
      <c r="K1072" s="36"/>
      <c r="L1072" s="22">
        <f t="shared" si="2598"/>
        <v>0</v>
      </c>
      <c r="M1072" s="22">
        <f t="shared" si="2598"/>
        <v>0</v>
      </c>
      <c r="N1072" s="36"/>
      <c r="O1072" s="36"/>
      <c r="P1072" s="36"/>
      <c r="Q1072" s="36"/>
      <c r="R1072" s="22">
        <f t="shared" si="2599"/>
        <v>0</v>
      </c>
      <c r="S1072" s="22">
        <f t="shared" si="2599"/>
        <v>0</v>
      </c>
      <c r="T1072" s="36"/>
      <c r="U1072" s="36"/>
      <c r="V1072" s="36"/>
      <c r="W1072" s="36"/>
      <c r="X1072" s="22">
        <f t="shared" si="2600"/>
        <v>0</v>
      </c>
      <c r="Y1072" s="22">
        <f t="shared" si="2600"/>
        <v>0</v>
      </c>
      <c r="Z1072" s="22"/>
      <c r="AA1072" s="22"/>
      <c r="AB1072" s="104" t="e">
        <f t="shared" si="2538"/>
        <v>#DIV/0!</v>
      </c>
      <c r="AC1072" s="104" t="e">
        <f t="shared" si="2601"/>
        <v>#DIV/0!</v>
      </c>
    </row>
    <row r="1073" spans="1:29" s="7" customFormat="1" ht="33.75" hidden="1">
      <c r="A1073" s="27" t="s">
        <v>363</v>
      </c>
      <c r="B1073" s="21" t="s">
        <v>11</v>
      </c>
      <c r="C1073" s="21" t="s">
        <v>53</v>
      </c>
      <c r="D1073" s="81" t="s">
        <v>624</v>
      </c>
      <c r="E1073" s="21" t="s">
        <v>187</v>
      </c>
      <c r="F1073" s="22"/>
      <c r="G1073" s="22"/>
      <c r="H1073" s="36"/>
      <c r="I1073" s="36"/>
      <c r="J1073" s="36"/>
      <c r="K1073" s="36"/>
      <c r="L1073" s="22"/>
      <c r="M1073" s="22"/>
      <c r="N1073" s="36"/>
      <c r="O1073" s="36"/>
      <c r="P1073" s="36"/>
      <c r="Q1073" s="36"/>
      <c r="R1073" s="22"/>
      <c r="S1073" s="22"/>
      <c r="T1073" s="36"/>
      <c r="U1073" s="36"/>
      <c r="V1073" s="36"/>
      <c r="W1073" s="36"/>
      <c r="X1073" s="22"/>
      <c r="Y1073" s="22"/>
      <c r="Z1073" s="22"/>
      <c r="AA1073" s="22"/>
      <c r="AB1073" s="104" t="e">
        <f t="shared" si="2538"/>
        <v>#DIV/0!</v>
      </c>
      <c r="AC1073" s="104" t="e">
        <f t="shared" si="2601"/>
        <v>#DIV/0!</v>
      </c>
    </row>
    <row r="1074" spans="1:29" s="7" customFormat="1" ht="18.75">
      <c r="A1074" s="27" t="s">
        <v>81</v>
      </c>
      <c r="B1074" s="21" t="s">
        <v>11</v>
      </c>
      <c r="C1074" s="21" t="s">
        <v>53</v>
      </c>
      <c r="D1074" s="81" t="s">
        <v>240</v>
      </c>
      <c r="E1074" s="21"/>
      <c r="F1074" s="22">
        <f t="shared" ref="F1074:G1074" si="2602">F1084+F1075+F1078+F1081</f>
        <v>0</v>
      </c>
      <c r="G1074" s="22">
        <f t="shared" si="2602"/>
        <v>0</v>
      </c>
      <c r="H1074" s="36"/>
      <c r="I1074" s="36"/>
      <c r="J1074" s="36"/>
      <c r="K1074" s="36"/>
      <c r="L1074" s="22">
        <f t="shared" ref="L1074:M1074" si="2603">L1084+L1075+L1078+L1081</f>
        <v>0</v>
      </c>
      <c r="M1074" s="22">
        <f t="shared" si="2603"/>
        <v>0</v>
      </c>
      <c r="N1074" s="36"/>
      <c r="O1074" s="36"/>
      <c r="P1074" s="36"/>
      <c r="Q1074" s="36"/>
      <c r="R1074" s="22">
        <f t="shared" ref="R1074:S1074" si="2604">R1084+R1075+R1078+R1081</f>
        <v>0</v>
      </c>
      <c r="S1074" s="22">
        <f t="shared" si="2604"/>
        <v>0</v>
      </c>
      <c r="T1074" s="36"/>
      <c r="U1074" s="36"/>
      <c r="V1074" s="36"/>
      <c r="W1074" s="36"/>
      <c r="X1074" s="22">
        <f>X1084+X1075+X1078+X1081+X1087+X1090</f>
        <v>0</v>
      </c>
      <c r="Y1074" s="22">
        <f t="shared" ref="Y1074:AA1074" si="2605">Y1084+Y1075+Y1078+Y1081+Y1087+Y1090</f>
        <v>0</v>
      </c>
      <c r="Z1074" s="22">
        <f t="shared" si="2605"/>
        <v>3290</v>
      </c>
      <c r="AA1074" s="22">
        <f t="shared" si="2605"/>
        <v>3257</v>
      </c>
      <c r="AB1074" s="104"/>
      <c r="AC1074" s="104"/>
    </row>
    <row r="1075" spans="1:29" s="7" customFormat="1" ht="116.25" hidden="1">
      <c r="A1075" s="27" t="s">
        <v>630</v>
      </c>
      <c r="B1075" s="21" t="s">
        <v>11</v>
      </c>
      <c r="C1075" s="21" t="s">
        <v>53</v>
      </c>
      <c r="D1075" s="81" t="s">
        <v>629</v>
      </c>
      <c r="E1075" s="21"/>
      <c r="F1075" s="22">
        <f t="shared" ref="F1075:G1076" si="2606">F1076</f>
        <v>0</v>
      </c>
      <c r="G1075" s="22">
        <f t="shared" si="2606"/>
        <v>0</v>
      </c>
      <c r="H1075" s="36"/>
      <c r="I1075" s="36"/>
      <c r="J1075" s="36"/>
      <c r="K1075" s="36"/>
      <c r="L1075" s="22">
        <f t="shared" ref="L1075:M1076" si="2607">L1076</f>
        <v>0</v>
      </c>
      <c r="M1075" s="22">
        <f t="shared" si="2607"/>
        <v>0</v>
      </c>
      <c r="N1075" s="36"/>
      <c r="O1075" s="36"/>
      <c r="P1075" s="36"/>
      <c r="Q1075" s="36"/>
      <c r="R1075" s="22">
        <f t="shared" ref="R1075:S1076" si="2608">R1076</f>
        <v>0</v>
      </c>
      <c r="S1075" s="22">
        <f t="shared" si="2608"/>
        <v>0</v>
      </c>
      <c r="T1075" s="36"/>
      <c r="U1075" s="36"/>
      <c r="V1075" s="36"/>
      <c r="W1075" s="36"/>
      <c r="X1075" s="22">
        <f t="shared" ref="X1075:Y1076" si="2609">X1076</f>
        <v>0</v>
      </c>
      <c r="Y1075" s="22">
        <f t="shared" si="2609"/>
        <v>0</v>
      </c>
      <c r="Z1075" s="22"/>
      <c r="AA1075" s="22"/>
      <c r="AB1075" s="104" t="e">
        <f t="shared" si="2538"/>
        <v>#DIV/0!</v>
      </c>
      <c r="AC1075" s="104" t="e">
        <f t="shared" si="2601"/>
        <v>#DIV/0!</v>
      </c>
    </row>
    <row r="1076" spans="1:29" s="7" customFormat="1" ht="33.75" hidden="1">
      <c r="A1076" s="27" t="s">
        <v>102</v>
      </c>
      <c r="B1076" s="21" t="s">
        <v>11</v>
      </c>
      <c r="C1076" s="21" t="s">
        <v>53</v>
      </c>
      <c r="D1076" s="81" t="s">
        <v>629</v>
      </c>
      <c r="E1076" s="21" t="s">
        <v>91</v>
      </c>
      <c r="F1076" s="22">
        <f t="shared" si="2606"/>
        <v>0</v>
      </c>
      <c r="G1076" s="22">
        <f t="shared" si="2606"/>
        <v>0</v>
      </c>
      <c r="H1076" s="36"/>
      <c r="I1076" s="36"/>
      <c r="J1076" s="36"/>
      <c r="K1076" s="36"/>
      <c r="L1076" s="22">
        <f t="shared" si="2607"/>
        <v>0</v>
      </c>
      <c r="M1076" s="22">
        <f t="shared" si="2607"/>
        <v>0</v>
      </c>
      <c r="N1076" s="36"/>
      <c r="O1076" s="36"/>
      <c r="P1076" s="36"/>
      <c r="Q1076" s="36"/>
      <c r="R1076" s="22">
        <f t="shared" si="2608"/>
        <v>0</v>
      </c>
      <c r="S1076" s="22">
        <f t="shared" si="2608"/>
        <v>0</v>
      </c>
      <c r="T1076" s="36"/>
      <c r="U1076" s="36"/>
      <c r="V1076" s="36"/>
      <c r="W1076" s="36"/>
      <c r="X1076" s="22">
        <f t="shared" si="2609"/>
        <v>0</v>
      </c>
      <c r="Y1076" s="22">
        <f t="shared" si="2609"/>
        <v>0</v>
      </c>
      <c r="Z1076" s="22"/>
      <c r="AA1076" s="22"/>
      <c r="AB1076" s="104" t="e">
        <f t="shared" si="2538"/>
        <v>#DIV/0!</v>
      </c>
      <c r="AC1076" s="104" t="e">
        <f t="shared" si="2601"/>
        <v>#DIV/0!</v>
      </c>
    </row>
    <row r="1077" spans="1:29" s="7" customFormat="1" ht="33.75" hidden="1">
      <c r="A1077" s="27" t="s">
        <v>479</v>
      </c>
      <c r="B1077" s="21" t="s">
        <v>11</v>
      </c>
      <c r="C1077" s="21" t="s">
        <v>53</v>
      </c>
      <c r="D1077" s="81" t="s">
        <v>629</v>
      </c>
      <c r="E1077" s="21" t="s">
        <v>187</v>
      </c>
      <c r="F1077" s="22"/>
      <c r="G1077" s="22"/>
      <c r="H1077" s="36"/>
      <c r="I1077" s="36"/>
      <c r="J1077" s="36"/>
      <c r="K1077" s="36"/>
      <c r="L1077" s="22"/>
      <c r="M1077" s="22"/>
      <c r="N1077" s="36"/>
      <c r="O1077" s="36"/>
      <c r="P1077" s="36"/>
      <c r="Q1077" s="36"/>
      <c r="R1077" s="22"/>
      <c r="S1077" s="22"/>
      <c r="T1077" s="36"/>
      <c r="U1077" s="36"/>
      <c r="V1077" s="36"/>
      <c r="W1077" s="36"/>
      <c r="X1077" s="22"/>
      <c r="Y1077" s="22"/>
      <c r="Z1077" s="22"/>
      <c r="AA1077" s="22"/>
      <c r="AB1077" s="104" t="e">
        <f t="shared" si="2538"/>
        <v>#DIV/0!</v>
      </c>
      <c r="AC1077" s="104" t="e">
        <f t="shared" si="2601"/>
        <v>#DIV/0!</v>
      </c>
    </row>
    <row r="1078" spans="1:29" s="7" customFormat="1" ht="50.25" hidden="1">
      <c r="A1078" s="27" t="s">
        <v>632</v>
      </c>
      <c r="B1078" s="21" t="s">
        <v>11</v>
      </c>
      <c r="C1078" s="21" t="s">
        <v>53</v>
      </c>
      <c r="D1078" s="81" t="s">
        <v>631</v>
      </c>
      <c r="E1078" s="21"/>
      <c r="F1078" s="22">
        <f t="shared" ref="F1078:G1079" si="2610">F1079</f>
        <v>0</v>
      </c>
      <c r="G1078" s="22">
        <f t="shared" si="2610"/>
        <v>0</v>
      </c>
      <c r="H1078" s="36"/>
      <c r="I1078" s="36"/>
      <c r="J1078" s="36"/>
      <c r="K1078" s="36"/>
      <c r="L1078" s="22">
        <f t="shared" ref="L1078:M1079" si="2611">L1079</f>
        <v>0</v>
      </c>
      <c r="M1078" s="22">
        <f t="shared" si="2611"/>
        <v>0</v>
      </c>
      <c r="N1078" s="36"/>
      <c r="O1078" s="36"/>
      <c r="P1078" s="36"/>
      <c r="Q1078" s="36"/>
      <c r="R1078" s="22">
        <f t="shared" ref="R1078:S1079" si="2612">R1079</f>
        <v>0</v>
      </c>
      <c r="S1078" s="22">
        <f t="shared" si="2612"/>
        <v>0</v>
      </c>
      <c r="T1078" s="36"/>
      <c r="U1078" s="36"/>
      <c r="V1078" s="36"/>
      <c r="W1078" s="36"/>
      <c r="X1078" s="22">
        <f t="shared" ref="X1078:Y1079" si="2613">X1079</f>
        <v>0</v>
      </c>
      <c r="Y1078" s="22">
        <f t="shared" si="2613"/>
        <v>0</v>
      </c>
      <c r="Z1078" s="22"/>
      <c r="AA1078" s="22"/>
      <c r="AB1078" s="104" t="e">
        <f t="shared" si="2538"/>
        <v>#DIV/0!</v>
      </c>
      <c r="AC1078" s="104" t="e">
        <f t="shared" si="2601"/>
        <v>#DIV/0!</v>
      </c>
    </row>
    <row r="1079" spans="1:29" s="7" customFormat="1" ht="33.75" hidden="1">
      <c r="A1079" s="27" t="s">
        <v>102</v>
      </c>
      <c r="B1079" s="21" t="s">
        <v>11</v>
      </c>
      <c r="C1079" s="21" t="s">
        <v>53</v>
      </c>
      <c r="D1079" s="81" t="s">
        <v>631</v>
      </c>
      <c r="E1079" s="21" t="s">
        <v>91</v>
      </c>
      <c r="F1079" s="22">
        <f t="shared" si="2610"/>
        <v>0</v>
      </c>
      <c r="G1079" s="22">
        <f t="shared" si="2610"/>
        <v>0</v>
      </c>
      <c r="H1079" s="36"/>
      <c r="I1079" s="36"/>
      <c r="J1079" s="36"/>
      <c r="K1079" s="36"/>
      <c r="L1079" s="22">
        <f t="shared" si="2611"/>
        <v>0</v>
      </c>
      <c r="M1079" s="22">
        <f t="shared" si="2611"/>
        <v>0</v>
      </c>
      <c r="N1079" s="36"/>
      <c r="O1079" s="36"/>
      <c r="P1079" s="36"/>
      <c r="Q1079" s="36"/>
      <c r="R1079" s="22">
        <f t="shared" si="2612"/>
        <v>0</v>
      </c>
      <c r="S1079" s="22">
        <f t="shared" si="2612"/>
        <v>0</v>
      </c>
      <c r="T1079" s="36"/>
      <c r="U1079" s="36"/>
      <c r="V1079" s="36"/>
      <c r="W1079" s="36"/>
      <c r="X1079" s="22">
        <f t="shared" si="2613"/>
        <v>0</v>
      </c>
      <c r="Y1079" s="22">
        <f t="shared" si="2613"/>
        <v>0</v>
      </c>
      <c r="Z1079" s="22"/>
      <c r="AA1079" s="22"/>
      <c r="AB1079" s="104" t="e">
        <f t="shared" si="2538"/>
        <v>#DIV/0!</v>
      </c>
      <c r="AC1079" s="104" t="e">
        <f t="shared" si="2601"/>
        <v>#DIV/0!</v>
      </c>
    </row>
    <row r="1080" spans="1:29" s="7" customFormat="1" ht="33.75" hidden="1">
      <c r="A1080" s="27" t="s">
        <v>479</v>
      </c>
      <c r="B1080" s="21" t="s">
        <v>11</v>
      </c>
      <c r="C1080" s="21" t="s">
        <v>53</v>
      </c>
      <c r="D1080" s="81" t="s">
        <v>631</v>
      </c>
      <c r="E1080" s="21" t="s">
        <v>187</v>
      </c>
      <c r="F1080" s="22"/>
      <c r="G1080" s="22"/>
      <c r="H1080" s="36"/>
      <c r="I1080" s="36"/>
      <c r="J1080" s="36"/>
      <c r="K1080" s="36"/>
      <c r="L1080" s="22"/>
      <c r="M1080" s="22"/>
      <c r="N1080" s="36"/>
      <c r="O1080" s="36"/>
      <c r="P1080" s="36"/>
      <c r="Q1080" s="36"/>
      <c r="R1080" s="22"/>
      <c r="S1080" s="22"/>
      <c r="T1080" s="36"/>
      <c r="U1080" s="36"/>
      <c r="V1080" s="36"/>
      <c r="W1080" s="36"/>
      <c r="X1080" s="22"/>
      <c r="Y1080" s="22"/>
      <c r="Z1080" s="22"/>
      <c r="AA1080" s="22"/>
      <c r="AB1080" s="104" t="e">
        <f t="shared" si="2538"/>
        <v>#DIV/0!</v>
      </c>
      <c r="AC1080" s="104" t="e">
        <f t="shared" si="2601"/>
        <v>#DIV/0!</v>
      </c>
    </row>
    <row r="1081" spans="1:29" s="7" customFormat="1" ht="57.75" hidden="1" customHeight="1">
      <c r="A1081" s="27" t="s">
        <v>634</v>
      </c>
      <c r="B1081" s="21" t="s">
        <v>11</v>
      </c>
      <c r="C1081" s="21" t="s">
        <v>53</v>
      </c>
      <c r="D1081" s="81" t="s">
        <v>633</v>
      </c>
      <c r="E1081" s="21"/>
      <c r="F1081" s="22">
        <f t="shared" ref="F1081:G1082" si="2614">F1082</f>
        <v>0</v>
      </c>
      <c r="G1081" s="22">
        <f t="shared" si="2614"/>
        <v>0</v>
      </c>
      <c r="H1081" s="36"/>
      <c r="I1081" s="36"/>
      <c r="J1081" s="36"/>
      <c r="K1081" s="36"/>
      <c r="L1081" s="22">
        <f t="shared" ref="L1081:M1082" si="2615">L1082</f>
        <v>0</v>
      </c>
      <c r="M1081" s="22">
        <f t="shared" si="2615"/>
        <v>0</v>
      </c>
      <c r="N1081" s="36"/>
      <c r="O1081" s="36"/>
      <c r="P1081" s="36"/>
      <c r="Q1081" s="36"/>
      <c r="R1081" s="22">
        <f t="shared" ref="R1081:S1082" si="2616">R1082</f>
        <v>0</v>
      </c>
      <c r="S1081" s="22">
        <f t="shared" si="2616"/>
        <v>0</v>
      </c>
      <c r="T1081" s="36"/>
      <c r="U1081" s="36"/>
      <c r="V1081" s="36"/>
      <c r="W1081" s="36"/>
      <c r="X1081" s="22">
        <f t="shared" ref="X1081:Y1082" si="2617">X1082</f>
        <v>0</v>
      </c>
      <c r="Y1081" s="22">
        <f t="shared" si="2617"/>
        <v>0</v>
      </c>
      <c r="Z1081" s="22"/>
      <c r="AA1081" s="22"/>
      <c r="AB1081" s="104" t="e">
        <f t="shared" si="2538"/>
        <v>#DIV/0!</v>
      </c>
      <c r="AC1081" s="104" t="e">
        <f t="shared" si="2601"/>
        <v>#DIV/0!</v>
      </c>
    </row>
    <row r="1082" spans="1:29" s="7" customFormat="1" ht="33.75" hidden="1">
      <c r="A1082" s="27" t="s">
        <v>102</v>
      </c>
      <c r="B1082" s="21" t="s">
        <v>11</v>
      </c>
      <c r="C1082" s="21" t="s">
        <v>53</v>
      </c>
      <c r="D1082" s="81" t="s">
        <v>633</v>
      </c>
      <c r="E1082" s="21" t="s">
        <v>91</v>
      </c>
      <c r="F1082" s="22">
        <f t="shared" si="2614"/>
        <v>0</v>
      </c>
      <c r="G1082" s="22">
        <f t="shared" si="2614"/>
        <v>0</v>
      </c>
      <c r="H1082" s="36"/>
      <c r="I1082" s="36"/>
      <c r="J1082" s="36"/>
      <c r="K1082" s="36"/>
      <c r="L1082" s="22">
        <f t="shared" si="2615"/>
        <v>0</v>
      </c>
      <c r="M1082" s="22">
        <f t="shared" si="2615"/>
        <v>0</v>
      </c>
      <c r="N1082" s="36"/>
      <c r="O1082" s="36"/>
      <c r="P1082" s="36"/>
      <c r="Q1082" s="36"/>
      <c r="R1082" s="22">
        <f t="shared" si="2616"/>
        <v>0</v>
      </c>
      <c r="S1082" s="22">
        <f t="shared" si="2616"/>
        <v>0</v>
      </c>
      <c r="T1082" s="36"/>
      <c r="U1082" s="36"/>
      <c r="V1082" s="36"/>
      <c r="W1082" s="36"/>
      <c r="X1082" s="22">
        <f t="shared" si="2617"/>
        <v>0</v>
      </c>
      <c r="Y1082" s="22">
        <f t="shared" si="2617"/>
        <v>0</v>
      </c>
      <c r="Z1082" s="22"/>
      <c r="AA1082" s="22"/>
      <c r="AB1082" s="104" t="e">
        <f t="shared" si="2538"/>
        <v>#DIV/0!</v>
      </c>
      <c r="AC1082" s="104" t="e">
        <f t="shared" si="2601"/>
        <v>#DIV/0!</v>
      </c>
    </row>
    <row r="1083" spans="1:29" s="7" customFormat="1" ht="33.75" hidden="1">
      <c r="A1083" s="27" t="s">
        <v>479</v>
      </c>
      <c r="B1083" s="21" t="s">
        <v>11</v>
      </c>
      <c r="C1083" s="21" t="s">
        <v>53</v>
      </c>
      <c r="D1083" s="81" t="s">
        <v>633</v>
      </c>
      <c r="E1083" s="21" t="s">
        <v>187</v>
      </c>
      <c r="F1083" s="22"/>
      <c r="G1083" s="22"/>
      <c r="H1083" s="36"/>
      <c r="I1083" s="36"/>
      <c r="J1083" s="36"/>
      <c r="K1083" s="36"/>
      <c r="L1083" s="22"/>
      <c r="M1083" s="22"/>
      <c r="N1083" s="36"/>
      <c r="O1083" s="36"/>
      <c r="P1083" s="36"/>
      <c r="Q1083" s="36"/>
      <c r="R1083" s="22"/>
      <c r="S1083" s="22"/>
      <c r="T1083" s="36"/>
      <c r="U1083" s="36"/>
      <c r="V1083" s="36"/>
      <c r="W1083" s="36"/>
      <c r="X1083" s="22"/>
      <c r="Y1083" s="22"/>
      <c r="Z1083" s="22"/>
      <c r="AA1083" s="22"/>
      <c r="AB1083" s="104" t="e">
        <f t="shared" si="2538"/>
        <v>#DIV/0!</v>
      </c>
      <c r="AC1083" s="104" t="e">
        <f t="shared" si="2601"/>
        <v>#DIV/0!</v>
      </c>
    </row>
    <row r="1084" spans="1:29" s="7" customFormat="1" ht="33.75" hidden="1">
      <c r="A1084" s="27" t="s">
        <v>627</v>
      </c>
      <c r="B1084" s="21" t="s">
        <v>11</v>
      </c>
      <c r="C1084" s="21" t="s">
        <v>53</v>
      </c>
      <c r="D1084" s="81" t="s">
        <v>628</v>
      </c>
      <c r="E1084" s="21"/>
      <c r="F1084" s="22">
        <f t="shared" ref="F1084:G1085" si="2618">F1085</f>
        <v>0</v>
      </c>
      <c r="G1084" s="22">
        <f t="shared" si="2618"/>
        <v>0</v>
      </c>
      <c r="H1084" s="36"/>
      <c r="I1084" s="36"/>
      <c r="J1084" s="36"/>
      <c r="K1084" s="36"/>
      <c r="L1084" s="22">
        <f t="shared" ref="L1084:M1085" si="2619">L1085</f>
        <v>0</v>
      </c>
      <c r="M1084" s="22">
        <f t="shared" si="2619"/>
        <v>0</v>
      </c>
      <c r="N1084" s="36"/>
      <c r="O1084" s="36"/>
      <c r="P1084" s="36"/>
      <c r="Q1084" s="36"/>
      <c r="R1084" s="22">
        <f t="shared" ref="R1084:S1085" si="2620">R1085</f>
        <v>0</v>
      </c>
      <c r="S1084" s="22">
        <f t="shared" si="2620"/>
        <v>0</v>
      </c>
      <c r="T1084" s="36"/>
      <c r="U1084" s="36"/>
      <c r="V1084" s="36"/>
      <c r="W1084" s="36"/>
      <c r="X1084" s="22">
        <f t="shared" ref="X1084:Y1085" si="2621">X1085</f>
        <v>0</v>
      </c>
      <c r="Y1084" s="22">
        <f t="shared" si="2621"/>
        <v>0</v>
      </c>
      <c r="Z1084" s="22"/>
      <c r="AA1084" s="22"/>
      <c r="AB1084" s="104" t="e">
        <f t="shared" si="2538"/>
        <v>#DIV/0!</v>
      </c>
      <c r="AC1084" s="104" t="e">
        <f t="shared" si="2601"/>
        <v>#DIV/0!</v>
      </c>
    </row>
    <row r="1085" spans="1:29" s="7" customFormat="1" ht="33.75" hidden="1">
      <c r="A1085" s="27" t="s">
        <v>102</v>
      </c>
      <c r="B1085" s="21" t="s">
        <v>11</v>
      </c>
      <c r="C1085" s="21" t="s">
        <v>53</v>
      </c>
      <c r="D1085" s="81" t="s">
        <v>628</v>
      </c>
      <c r="E1085" s="21" t="s">
        <v>91</v>
      </c>
      <c r="F1085" s="22">
        <f t="shared" si="2618"/>
        <v>0</v>
      </c>
      <c r="G1085" s="22">
        <f t="shared" si="2618"/>
        <v>0</v>
      </c>
      <c r="H1085" s="36"/>
      <c r="I1085" s="36"/>
      <c r="J1085" s="36"/>
      <c r="K1085" s="36"/>
      <c r="L1085" s="22">
        <f t="shared" si="2619"/>
        <v>0</v>
      </c>
      <c r="M1085" s="22">
        <f t="shared" si="2619"/>
        <v>0</v>
      </c>
      <c r="N1085" s="36"/>
      <c r="O1085" s="36"/>
      <c r="P1085" s="36"/>
      <c r="Q1085" s="36"/>
      <c r="R1085" s="22">
        <f t="shared" si="2620"/>
        <v>0</v>
      </c>
      <c r="S1085" s="22">
        <f t="shared" si="2620"/>
        <v>0</v>
      </c>
      <c r="T1085" s="36"/>
      <c r="U1085" s="36"/>
      <c r="V1085" s="36"/>
      <c r="W1085" s="36"/>
      <c r="X1085" s="22">
        <f t="shared" si="2621"/>
        <v>0</v>
      </c>
      <c r="Y1085" s="22">
        <f t="shared" si="2621"/>
        <v>0</v>
      </c>
      <c r="Z1085" s="22"/>
      <c r="AA1085" s="22"/>
      <c r="AB1085" s="104" t="e">
        <f t="shared" si="2538"/>
        <v>#DIV/0!</v>
      </c>
      <c r="AC1085" s="104" t="e">
        <f t="shared" si="2601"/>
        <v>#DIV/0!</v>
      </c>
    </row>
    <row r="1086" spans="1:29" s="7" customFormat="1" ht="33.75" hidden="1">
      <c r="A1086" s="27" t="s">
        <v>479</v>
      </c>
      <c r="B1086" s="21" t="s">
        <v>11</v>
      </c>
      <c r="C1086" s="21" t="s">
        <v>53</v>
      </c>
      <c r="D1086" s="81" t="s">
        <v>628</v>
      </c>
      <c r="E1086" s="21" t="s">
        <v>187</v>
      </c>
      <c r="F1086" s="22"/>
      <c r="G1086" s="22"/>
      <c r="H1086" s="36"/>
      <c r="I1086" s="36"/>
      <c r="J1086" s="36"/>
      <c r="K1086" s="36"/>
      <c r="L1086" s="22"/>
      <c r="M1086" s="22"/>
      <c r="N1086" s="36"/>
      <c r="O1086" s="36"/>
      <c r="P1086" s="36"/>
      <c r="Q1086" s="36"/>
      <c r="R1086" s="22"/>
      <c r="S1086" s="22"/>
      <c r="T1086" s="36"/>
      <c r="U1086" s="36"/>
      <c r="V1086" s="36"/>
      <c r="W1086" s="36"/>
      <c r="X1086" s="22"/>
      <c r="Y1086" s="22"/>
      <c r="Z1086" s="22"/>
      <c r="AA1086" s="22"/>
      <c r="AB1086" s="104" t="e">
        <f t="shared" si="2538"/>
        <v>#DIV/0!</v>
      </c>
      <c r="AC1086" s="104" t="e">
        <f t="shared" si="2601"/>
        <v>#DIV/0!</v>
      </c>
    </row>
    <row r="1087" spans="1:29" s="7" customFormat="1" ht="18.75">
      <c r="A1087" s="27" t="s">
        <v>735</v>
      </c>
      <c r="B1087" s="21" t="s">
        <v>11</v>
      </c>
      <c r="C1087" s="21" t="s">
        <v>53</v>
      </c>
      <c r="D1087" s="81" t="s">
        <v>736</v>
      </c>
      <c r="E1087" s="21"/>
      <c r="F1087" s="22"/>
      <c r="G1087" s="22"/>
      <c r="H1087" s="36"/>
      <c r="I1087" s="36"/>
      <c r="J1087" s="36"/>
      <c r="K1087" s="36"/>
      <c r="L1087" s="22"/>
      <c r="M1087" s="22"/>
      <c r="N1087" s="36"/>
      <c r="O1087" s="36"/>
      <c r="P1087" s="36"/>
      <c r="Q1087" s="36"/>
      <c r="R1087" s="22"/>
      <c r="S1087" s="22"/>
      <c r="T1087" s="36"/>
      <c r="U1087" s="36"/>
      <c r="V1087" s="36"/>
      <c r="W1087" s="36"/>
      <c r="X1087" s="22">
        <f>X1088</f>
        <v>0</v>
      </c>
      <c r="Y1087" s="22">
        <f t="shared" ref="Y1087:AA1088" si="2622">Y1088</f>
        <v>0</v>
      </c>
      <c r="Z1087" s="22">
        <f t="shared" si="2622"/>
        <v>3257</v>
      </c>
      <c r="AA1087" s="22">
        <f t="shared" si="2622"/>
        <v>3257</v>
      </c>
      <c r="AB1087" s="104"/>
      <c r="AC1087" s="104"/>
    </row>
    <row r="1088" spans="1:29" s="7" customFormat="1" ht="33.75">
      <c r="A1088" s="27" t="s">
        <v>102</v>
      </c>
      <c r="B1088" s="21" t="s">
        <v>11</v>
      </c>
      <c r="C1088" s="21" t="s">
        <v>53</v>
      </c>
      <c r="D1088" s="81" t="s">
        <v>736</v>
      </c>
      <c r="E1088" s="21" t="s">
        <v>91</v>
      </c>
      <c r="F1088" s="22"/>
      <c r="G1088" s="22"/>
      <c r="H1088" s="36"/>
      <c r="I1088" s="36"/>
      <c r="J1088" s="36"/>
      <c r="K1088" s="36"/>
      <c r="L1088" s="22"/>
      <c r="M1088" s="22"/>
      <c r="N1088" s="36"/>
      <c r="O1088" s="36"/>
      <c r="P1088" s="36"/>
      <c r="Q1088" s="36"/>
      <c r="R1088" s="22"/>
      <c r="S1088" s="22"/>
      <c r="T1088" s="36"/>
      <c r="U1088" s="36"/>
      <c r="V1088" s="36"/>
      <c r="W1088" s="36"/>
      <c r="X1088" s="22">
        <f>X1089</f>
        <v>0</v>
      </c>
      <c r="Y1088" s="22">
        <f t="shared" si="2622"/>
        <v>0</v>
      </c>
      <c r="Z1088" s="22">
        <f t="shared" si="2622"/>
        <v>3257</v>
      </c>
      <c r="AA1088" s="22">
        <f t="shared" si="2622"/>
        <v>3257</v>
      </c>
      <c r="AB1088" s="104"/>
      <c r="AC1088" s="104"/>
    </row>
    <row r="1089" spans="1:29" s="7" customFormat="1" ht="33.75">
      <c r="A1089" s="27" t="s">
        <v>479</v>
      </c>
      <c r="B1089" s="21" t="s">
        <v>11</v>
      </c>
      <c r="C1089" s="21" t="s">
        <v>53</v>
      </c>
      <c r="D1089" s="81" t="s">
        <v>736</v>
      </c>
      <c r="E1089" s="21" t="s">
        <v>187</v>
      </c>
      <c r="F1089" s="22"/>
      <c r="G1089" s="22"/>
      <c r="H1089" s="36"/>
      <c r="I1089" s="36"/>
      <c r="J1089" s="36"/>
      <c r="K1089" s="36"/>
      <c r="L1089" s="22"/>
      <c r="M1089" s="22"/>
      <c r="N1089" s="36"/>
      <c r="O1089" s="36"/>
      <c r="P1089" s="36"/>
      <c r="Q1089" s="36"/>
      <c r="R1089" s="22"/>
      <c r="S1089" s="22"/>
      <c r="T1089" s="36"/>
      <c r="U1089" s="36"/>
      <c r="V1089" s="36"/>
      <c r="W1089" s="36"/>
      <c r="X1089" s="22"/>
      <c r="Y1089" s="22"/>
      <c r="Z1089" s="22">
        <v>3257</v>
      </c>
      <c r="AA1089" s="22">
        <v>3257</v>
      </c>
      <c r="AB1089" s="104"/>
      <c r="AC1089" s="104"/>
    </row>
    <row r="1090" spans="1:29" s="7" customFormat="1" ht="87" customHeight="1">
      <c r="A1090" s="27" t="s">
        <v>737</v>
      </c>
      <c r="B1090" s="21" t="s">
        <v>11</v>
      </c>
      <c r="C1090" s="21" t="s">
        <v>53</v>
      </c>
      <c r="D1090" s="81" t="s">
        <v>738</v>
      </c>
      <c r="E1090" s="21"/>
      <c r="F1090" s="22"/>
      <c r="G1090" s="22"/>
      <c r="H1090" s="36"/>
      <c r="I1090" s="36"/>
      <c r="J1090" s="36"/>
      <c r="K1090" s="36"/>
      <c r="L1090" s="22"/>
      <c r="M1090" s="22"/>
      <c r="N1090" s="36"/>
      <c r="O1090" s="36"/>
      <c r="P1090" s="36"/>
      <c r="Q1090" s="36"/>
      <c r="R1090" s="22"/>
      <c r="S1090" s="22"/>
      <c r="T1090" s="36"/>
      <c r="U1090" s="36"/>
      <c r="V1090" s="36"/>
      <c r="W1090" s="36"/>
      <c r="X1090" s="22">
        <f>X1091</f>
        <v>0</v>
      </c>
      <c r="Y1090" s="22">
        <f t="shared" ref="Y1090:AA1091" si="2623">Y1091</f>
        <v>0</v>
      </c>
      <c r="Z1090" s="22">
        <f t="shared" si="2623"/>
        <v>33</v>
      </c>
      <c r="AA1090" s="22">
        <f t="shared" si="2623"/>
        <v>0</v>
      </c>
      <c r="AB1090" s="104"/>
      <c r="AC1090" s="104"/>
    </row>
    <row r="1091" spans="1:29" s="7" customFormat="1" ht="33.75">
      <c r="A1091" s="27" t="s">
        <v>102</v>
      </c>
      <c r="B1091" s="21" t="s">
        <v>11</v>
      </c>
      <c r="C1091" s="21" t="s">
        <v>53</v>
      </c>
      <c r="D1091" s="81" t="s">
        <v>738</v>
      </c>
      <c r="E1091" s="21" t="s">
        <v>91</v>
      </c>
      <c r="F1091" s="22"/>
      <c r="G1091" s="22"/>
      <c r="H1091" s="36"/>
      <c r="I1091" s="36"/>
      <c r="J1091" s="36"/>
      <c r="K1091" s="36"/>
      <c r="L1091" s="22"/>
      <c r="M1091" s="22"/>
      <c r="N1091" s="36"/>
      <c r="O1091" s="36"/>
      <c r="P1091" s="36"/>
      <c r="Q1091" s="36"/>
      <c r="R1091" s="22"/>
      <c r="S1091" s="22"/>
      <c r="T1091" s="36"/>
      <c r="U1091" s="36"/>
      <c r="V1091" s="36"/>
      <c r="W1091" s="36"/>
      <c r="X1091" s="22">
        <f>X1092</f>
        <v>0</v>
      </c>
      <c r="Y1091" s="22">
        <f t="shared" si="2623"/>
        <v>0</v>
      </c>
      <c r="Z1091" s="22">
        <f t="shared" si="2623"/>
        <v>33</v>
      </c>
      <c r="AA1091" s="22">
        <f t="shared" si="2623"/>
        <v>0</v>
      </c>
      <c r="AB1091" s="104"/>
      <c r="AC1091" s="104"/>
    </row>
    <row r="1092" spans="1:29" s="7" customFormat="1" ht="33.75">
      <c r="A1092" s="27" t="s">
        <v>479</v>
      </c>
      <c r="B1092" s="21" t="s">
        <v>11</v>
      </c>
      <c r="C1092" s="21" t="s">
        <v>53</v>
      </c>
      <c r="D1092" s="81" t="s">
        <v>738</v>
      </c>
      <c r="E1092" s="21" t="s">
        <v>187</v>
      </c>
      <c r="F1092" s="22"/>
      <c r="G1092" s="22"/>
      <c r="H1092" s="36"/>
      <c r="I1092" s="36"/>
      <c r="J1092" s="36"/>
      <c r="K1092" s="36"/>
      <c r="L1092" s="22"/>
      <c r="M1092" s="22"/>
      <c r="N1092" s="36"/>
      <c r="O1092" s="36"/>
      <c r="P1092" s="36"/>
      <c r="Q1092" s="36"/>
      <c r="R1092" s="22"/>
      <c r="S1092" s="22"/>
      <c r="T1092" s="36"/>
      <c r="U1092" s="36"/>
      <c r="V1092" s="36"/>
      <c r="W1092" s="36"/>
      <c r="X1092" s="22"/>
      <c r="Y1092" s="22"/>
      <c r="Z1092" s="22">
        <v>33</v>
      </c>
      <c r="AA1092" s="22"/>
      <c r="AB1092" s="104"/>
      <c r="AC1092" s="104"/>
    </row>
    <row r="1093" spans="1:29" s="7" customFormat="1" ht="18.75">
      <c r="A1093" s="27"/>
      <c r="B1093" s="21"/>
      <c r="C1093" s="21"/>
      <c r="D1093" s="81"/>
      <c r="E1093" s="21"/>
      <c r="F1093" s="22"/>
      <c r="G1093" s="22"/>
      <c r="H1093" s="36"/>
      <c r="I1093" s="36"/>
      <c r="J1093" s="36"/>
      <c r="K1093" s="36"/>
      <c r="L1093" s="22"/>
      <c r="M1093" s="22"/>
      <c r="N1093" s="36"/>
      <c r="O1093" s="36"/>
      <c r="P1093" s="36"/>
      <c r="Q1093" s="36"/>
      <c r="R1093" s="22"/>
      <c r="S1093" s="22"/>
      <c r="T1093" s="36"/>
      <c r="U1093" s="36"/>
      <c r="V1093" s="36"/>
      <c r="W1093" s="36"/>
      <c r="X1093" s="22"/>
      <c r="Y1093" s="22"/>
      <c r="Z1093" s="22"/>
      <c r="AA1093" s="22"/>
      <c r="AB1093" s="104"/>
      <c r="AC1093" s="104"/>
    </row>
    <row r="1094" spans="1:29" s="7" customFormat="1" ht="18.75">
      <c r="A1094" s="50" t="s">
        <v>571</v>
      </c>
      <c r="B1094" s="19" t="s">
        <v>572</v>
      </c>
      <c r="C1094" s="19" t="s">
        <v>55</v>
      </c>
      <c r="D1094" s="109"/>
      <c r="E1094" s="109"/>
      <c r="F1094" s="82">
        <f t="shared" ref="F1094:G1094" si="2624">F1095+F1105</f>
        <v>20701</v>
      </c>
      <c r="G1094" s="82">
        <f t="shared" si="2624"/>
        <v>20701</v>
      </c>
      <c r="H1094" s="36">
        <f>H1095</f>
        <v>0</v>
      </c>
      <c r="I1094" s="36">
        <f t="shared" ref="I1094:Y1098" si="2625">I1095</f>
        <v>0</v>
      </c>
      <c r="J1094" s="36">
        <f t="shared" si="2625"/>
        <v>0</v>
      </c>
      <c r="K1094" s="36">
        <f t="shared" si="2625"/>
        <v>0</v>
      </c>
      <c r="L1094" s="20">
        <f t="shared" si="2625"/>
        <v>20701</v>
      </c>
      <c r="M1094" s="20">
        <f t="shared" si="2625"/>
        <v>20701</v>
      </c>
      <c r="N1094" s="36">
        <f>N1095</f>
        <v>0</v>
      </c>
      <c r="O1094" s="36">
        <f t="shared" si="2625"/>
        <v>0</v>
      </c>
      <c r="P1094" s="36">
        <f t="shared" si="2625"/>
        <v>0</v>
      </c>
      <c r="Q1094" s="36">
        <f t="shared" si="2625"/>
        <v>0</v>
      </c>
      <c r="R1094" s="20">
        <f t="shared" si="2625"/>
        <v>20701</v>
      </c>
      <c r="S1094" s="20">
        <f t="shared" si="2625"/>
        <v>20701</v>
      </c>
      <c r="T1094" s="36">
        <f>T1095</f>
        <v>0</v>
      </c>
      <c r="U1094" s="36">
        <f t="shared" si="2625"/>
        <v>0</v>
      </c>
      <c r="V1094" s="36">
        <f t="shared" si="2625"/>
        <v>0</v>
      </c>
      <c r="W1094" s="36">
        <f t="shared" si="2625"/>
        <v>0</v>
      </c>
      <c r="X1094" s="20">
        <f>X1095+X1100</f>
        <v>20701</v>
      </c>
      <c r="Y1094" s="20">
        <f t="shared" ref="Y1094:AA1094" si="2626">Y1095+Y1100</f>
        <v>20701</v>
      </c>
      <c r="Z1094" s="20">
        <f t="shared" si="2626"/>
        <v>113435</v>
      </c>
      <c r="AA1094" s="20">
        <f t="shared" si="2626"/>
        <v>83558</v>
      </c>
      <c r="AB1094" s="105">
        <f t="shared" si="2538"/>
        <v>547.96869716438823</v>
      </c>
      <c r="AC1094" s="105">
        <f t="shared" si="2601"/>
        <v>403.64233611902807</v>
      </c>
    </row>
    <row r="1095" spans="1:29" s="7" customFormat="1" ht="66.75">
      <c r="A1095" s="59" t="s">
        <v>460</v>
      </c>
      <c r="B1095" s="21" t="s">
        <v>11</v>
      </c>
      <c r="C1095" s="21" t="s">
        <v>55</v>
      </c>
      <c r="D1095" s="23" t="s">
        <v>317</v>
      </c>
      <c r="E1095" s="21"/>
      <c r="F1095" s="22">
        <f t="shared" ref="F1095:G1098" si="2627">F1096</f>
        <v>20701</v>
      </c>
      <c r="G1095" s="22">
        <f t="shared" si="2627"/>
        <v>20701</v>
      </c>
      <c r="H1095" s="36">
        <f>H1096</f>
        <v>0</v>
      </c>
      <c r="I1095" s="36">
        <f t="shared" ref="I1095:X1098" si="2628">I1096</f>
        <v>0</v>
      </c>
      <c r="J1095" s="36">
        <f t="shared" si="2628"/>
        <v>0</v>
      </c>
      <c r="K1095" s="36">
        <f t="shared" si="2628"/>
        <v>0</v>
      </c>
      <c r="L1095" s="22">
        <f t="shared" si="2628"/>
        <v>20701</v>
      </c>
      <c r="M1095" s="22">
        <f t="shared" si="2628"/>
        <v>20701</v>
      </c>
      <c r="N1095" s="36">
        <f>N1096</f>
        <v>0</v>
      </c>
      <c r="O1095" s="36">
        <f t="shared" si="2628"/>
        <v>0</v>
      </c>
      <c r="P1095" s="36">
        <f t="shared" si="2628"/>
        <v>0</v>
      </c>
      <c r="Q1095" s="36">
        <f t="shared" si="2628"/>
        <v>0</v>
      </c>
      <c r="R1095" s="22">
        <f t="shared" si="2628"/>
        <v>20701</v>
      </c>
      <c r="S1095" s="22">
        <f t="shared" si="2628"/>
        <v>20701</v>
      </c>
      <c r="T1095" s="36">
        <f>T1096</f>
        <v>0</v>
      </c>
      <c r="U1095" s="36">
        <f t="shared" si="2628"/>
        <v>0</v>
      </c>
      <c r="V1095" s="36">
        <f t="shared" si="2628"/>
        <v>0</v>
      </c>
      <c r="W1095" s="36">
        <f t="shared" si="2628"/>
        <v>0</v>
      </c>
      <c r="X1095" s="22">
        <f t="shared" si="2628"/>
        <v>20701</v>
      </c>
      <c r="Y1095" s="22">
        <f t="shared" si="2625"/>
        <v>20701</v>
      </c>
      <c r="Z1095" s="22">
        <f t="shared" ref="Z1095:AA1098" si="2629">Z1096</f>
        <v>5536</v>
      </c>
      <c r="AA1095" s="22">
        <f t="shared" si="2629"/>
        <v>5536</v>
      </c>
      <c r="AB1095" s="104">
        <f t="shared" si="2538"/>
        <v>26.742669436259121</v>
      </c>
      <c r="AC1095" s="104">
        <f t="shared" si="2601"/>
        <v>26.742669436259121</v>
      </c>
    </row>
    <row r="1096" spans="1:29" s="7" customFormat="1" ht="18.75">
      <c r="A1096" s="59" t="s">
        <v>547</v>
      </c>
      <c r="B1096" s="21" t="s">
        <v>572</v>
      </c>
      <c r="C1096" s="21" t="s">
        <v>573</v>
      </c>
      <c r="D1096" s="23" t="s">
        <v>575</v>
      </c>
      <c r="E1096" s="21"/>
      <c r="F1096" s="22">
        <f t="shared" si="2627"/>
        <v>20701</v>
      </c>
      <c r="G1096" s="22">
        <f t="shared" si="2627"/>
        <v>20701</v>
      </c>
      <c r="H1096" s="36">
        <f>H1097</f>
        <v>0</v>
      </c>
      <c r="I1096" s="36">
        <f t="shared" si="2628"/>
        <v>0</v>
      </c>
      <c r="J1096" s="36">
        <f t="shared" si="2628"/>
        <v>0</v>
      </c>
      <c r="K1096" s="36">
        <f t="shared" si="2628"/>
        <v>0</v>
      </c>
      <c r="L1096" s="22">
        <f t="shared" si="2628"/>
        <v>20701</v>
      </c>
      <c r="M1096" s="22">
        <f t="shared" si="2628"/>
        <v>20701</v>
      </c>
      <c r="N1096" s="36">
        <f>N1097</f>
        <v>0</v>
      </c>
      <c r="O1096" s="36">
        <f t="shared" si="2628"/>
        <v>0</v>
      </c>
      <c r="P1096" s="36">
        <f t="shared" si="2628"/>
        <v>0</v>
      </c>
      <c r="Q1096" s="36">
        <f t="shared" si="2628"/>
        <v>0</v>
      </c>
      <c r="R1096" s="22">
        <f t="shared" si="2628"/>
        <v>20701</v>
      </c>
      <c r="S1096" s="22">
        <f t="shared" si="2628"/>
        <v>20701</v>
      </c>
      <c r="T1096" s="36">
        <f>T1097</f>
        <v>0</v>
      </c>
      <c r="U1096" s="36">
        <f t="shared" si="2625"/>
        <v>0</v>
      </c>
      <c r="V1096" s="36">
        <f t="shared" si="2625"/>
        <v>0</v>
      </c>
      <c r="W1096" s="36">
        <f t="shared" si="2625"/>
        <v>0</v>
      </c>
      <c r="X1096" s="22">
        <f t="shared" si="2625"/>
        <v>20701</v>
      </c>
      <c r="Y1096" s="22">
        <f t="shared" si="2625"/>
        <v>20701</v>
      </c>
      <c r="Z1096" s="22">
        <f t="shared" si="2629"/>
        <v>5536</v>
      </c>
      <c r="AA1096" s="22">
        <f t="shared" si="2629"/>
        <v>5536</v>
      </c>
      <c r="AB1096" s="104">
        <f t="shared" si="2538"/>
        <v>26.742669436259121</v>
      </c>
      <c r="AC1096" s="104">
        <f t="shared" si="2601"/>
        <v>26.742669436259121</v>
      </c>
    </row>
    <row r="1097" spans="1:29" s="7" customFormat="1" ht="33" customHeight="1">
      <c r="A1097" s="59" t="s">
        <v>574</v>
      </c>
      <c r="B1097" s="21" t="s">
        <v>572</v>
      </c>
      <c r="C1097" s="21" t="s">
        <v>573</v>
      </c>
      <c r="D1097" s="23" t="s">
        <v>576</v>
      </c>
      <c r="E1097" s="21"/>
      <c r="F1097" s="22">
        <f t="shared" si="2627"/>
        <v>20701</v>
      </c>
      <c r="G1097" s="22">
        <f t="shared" si="2627"/>
        <v>20701</v>
      </c>
      <c r="H1097" s="36">
        <f>H1098</f>
        <v>0</v>
      </c>
      <c r="I1097" s="36">
        <f t="shared" si="2628"/>
        <v>0</v>
      </c>
      <c r="J1097" s="36">
        <f t="shared" si="2628"/>
        <v>0</v>
      </c>
      <c r="K1097" s="36">
        <f t="shared" si="2628"/>
        <v>0</v>
      </c>
      <c r="L1097" s="22">
        <f t="shared" si="2628"/>
        <v>20701</v>
      </c>
      <c r="M1097" s="22">
        <f t="shared" si="2628"/>
        <v>20701</v>
      </c>
      <c r="N1097" s="36">
        <f>N1098</f>
        <v>0</v>
      </c>
      <c r="O1097" s="36">
        <f t="shared" si="2628"/>
        <v>0</v>
      </c>
      <c r="P1097" s="36">
        <f t="shared" si="2628"/>
        <v>0</v>
      </c>
      <c r="Q1097" s="36">
        <f t="shared" si="2628"/>
        <v>0</v>
      </c>
      <c r="R1097" s="22">
        <f t="shared" si="2628"/>
        <v>20701</v>
      </c>
      <c r="S1097" s="22">
        <f t="shared" si="2628"/>
        <v>20701</v>
      </c>
      <c r="T1097" s="36">
        <f>T1098</f>
        <v>0</v>
      </c>
      <c r="U1097" s="36">
        <f t="shared" si="2625"/>
        <v>0</v>
      </c>
      <c r="V1097" s="36">
        <f t="shared" si="2625"/>
        <v>0</v>
      </c>
      <c r="W1097" s="36">
        <f t="shared" si="2625"/>
        <v>0</v>
      </c>
      <c r="X1097" s="22">
        <f t="shared" si="2625"/>
        <v>20701</v>
      </c>
      <c r="Y1097" s="22">
        <f t="shared" si="2625"/>
        <v>20701</v>
      </c>
      <c r="Z1097" s="22">
        <f t="shared" si="2629"/>
        <v>5536</v>
      </c>
      <c r="AA1097" s="22">
        <f t="shared" si="2629"/>
        <v>5536</v>
      </c>
      <c r="AB1097" s="104">
        <f t="shared" si="2538"/>
        <v>26.742669436259121</v>
      </c>
      <c r="AC1097" s="104">
        <f t="shared" si="2601"/>
        <v>26.742669436259121</v>
      </c>
    </row>
    <row r="1098" spans="1:29" s="7" customFormat="1" ht="33.75">
      <c r="A1098" s="57" t="s">
        <v>102</v>
      </c>
      <c r="B1098" s="21" t="s">
        <v>572</v>
      </c>
      <c r="C1098" s="21" t="s">
        <v>573</v>
      </c>
      <c r="D1098" s="23" t="s">
        <v>576</v>
      </c>
      <c r="E1098" s="21" t="s">
        <v>91</v>
      </c>
      <c r="F1098" s="22">
        <f t="shared" si="2627"/>
        <v>20701</v>
      </c>
      <c r="G1098" s="22">
        <f t="shared" si="2627"/>
        <v>20701</v>
      </c>
      <c r="H1098" s="36">
        <f>H1099</f>
        <v>0</v>
      </c>
      <c r="I1098" s="36">
        <f t="shared" si="2628"/>
        <v>0</v>
      </c>
      <c r="J1098" s="36">
        <f t="shared" si="2628"/>
        <v>0</v>
      </c>
      <c r="K1098" s="36">
        <f t="shared" si="2628"/>
        <v>0</v>
      </c>
      <c r="L1098" s="22">
        <f t="shared" si="2628"/>
        <v>20701</v>
      </c>
      <c r="M1098" s="22">
        <f t="shared" si="2628"/>
        <v>20701</v>
      </c>
      <c r="N1098" s="36">
        <f>N1099</f>
        <v>0</v>
      </c>
      <c r="O1098" s="36">
        <f t="shared" si="2628"/>
        <v>0</v>
      </c>
      <c r="P1098" s="36">
        <f t="shared" si="2628"/>
        <v>0</v>
      </c>
      <c r="Q1098" s="36">
        <f t="shared" si="2628"/>
        <v>0</v>
      </c>
      <c r="R1098" s="22">
        <f t="shared" si="2628"/>
        <v>20701</v>
      </c>
      <c r="S1098" s="22">
        <f t="shared" si="2628"/>
        <v>20701</v>
      </c>
      <c r="T1098" s="36">
        <f>T1099</f>
        <v>0</v>
      </c>
      <c r="U1098" s="36">
        <f t="shared" si="2625"/>
        <v>0</v>
      </c>
      <c r="V1098" s="36">
        <f t="shared" si="2625"/>
        <v>0</v>
      </c>
      <c r="W1098" s="36">
        <f t="shared" si="2625"/>
        <v>0</v>
      </c>
      <c r="X1098" s="22">
        <f t="shared" si="2625"/>
        <v>20701</v>
      </c>
      <c r="Y1098" s="22">
        <f t="shared" si="2625"/>
        <v>20701</v>
      </c>
      <c r="Z1098" s="22">
        <f t="shared" si="2629"/>
        <v>5536</v>
      </c>
      <c r="AA1098" s="22">
        <f t="shared" si="2629"/>
        <v>5536</v>
      </c>
      <c r="AB1098" s="104">
        <f t="shared" si="2538"/>
        <v>26.742669436259121</v>
      </c>
      <c r="AC1098" s="104">
        <f t="shared" si="2601"/>
        <v>26.742669436259121</v>
      </c>
    </row>
    <row r="1099" spans="1:29" s="7" customFormat="1" ht="33" customHeight="1">
      <c r="A1099" s="59" t="s">
        <v>363</v>
      </c>
      <c r="B1099" s="21" t="s">
        <v>572</v>
      </c>
      <c r="C1099" s="21" t="s">
        <v>573</v>
      </c>
      <c r="D1099" s="23" t="s">
        <v>576</v>
      </c>
      <c r="E1099" s="21" t="s">
        <v>187</v>
      </c>
      <c r="F1099" s="22">
        <v>20701</v>
      </c>
      <c r="G1099" s="22">
        <v>20701</v>
      </c>
      <c r="H1099" s="36"/>
      <c r="I1099" s="36"/>
      <c r="J1099" s="36"/>
      <c r="K1099" s="36"/>
      <c r="L1099" s="22">
        <f>F1099+H1099+I1099+J1099+K1099</f>
        <v>20701</v>
      </c>
      <c r="M1099" s="22">
        <f>G1099+K1099</f>
        <v>20701</v>
      </c>
      <c r="N1099" s="36"/>
      <c r="O1099" s="36"/>
      <c r="P1099" s="36"/>
      <c r="Q1099" s="36"/>
      <c r="R1099" s="22">
        <f>L1099+N1099+O1099+P1099+Q1099</f>
        <v>20701</v>
      </c>
      <c r="S1099" s="22">
        <f>M1099+Q1099</f>
        <v>20701</v>
      </c>
      <c r="T1099" s="36"/>
      <c r="U1099" s="36"/>
      <c r="V1099" s="36"/>
      <c r="W1099" s="36"/>
      <c r="X1099" s="22">
        <f>R1099+T1099+U1099+V1099+W1099</f>
        <v>20701</v>
      </c>
      <c r="Y1099" s="22">
        <f>S1099+W1099</f>
        <v>20701</v>
      </c>
      <c r="Z1099" s="22">
        <f>5535+1</f>
        <v>5536</v>
      </c>
      <c r="AA1099" s="22">
        <f>5535+1</f>
        <v>5536</v>
      </c>
      <c r="AB1099" s="104">
        <f t="shared" si="2538"/>
        <v>26.742669436259121</v>
      </c>
      <c r="AC1099" s="104">
        <f t="shared" si="2601"/>
        <v>26.742669436259121</v>
      </c>
    </row>
    <row r="1100" spans="1:29" s="7" customFormat="1" ht="50.25">
      <c r="A1100" s="59" t="s">
        <v>428</v>
      </c>
      <c r="B1100" s="21" t="s">
        <v>572</v>
      </c>
      <c r="C1100" s="21" t="s">
        <v>573</v>
      </c>
      <c r="D1100" s="23" t="s">
        <v>429</v>
      </c>
      <c r="E1100" s="21"/>
      <c r="F1100" s="22"/>
      <c r="G1100" s="22"/>
      <c r="H1100" s="36"/>
      <c r="I1100" s="36"/>
      <c r="J1100" s="36"/>
      <c r="K1100" s="36"/>
      <c r="L1100" s="22"/>
      <c r="M1100" s="22"/>
      <c r="N1100" s="36"/>
      <c r="O1100" s="36"/>
      <c r="P1100" s="36"/>
      <c r="Q1100" s="36"/>
      <c r="R1100" s="22"/>
      <c r="S1100" s="22"/>
      <c r="T1100" s="36"/>
      <c r="U1100" s="36"/>
      <c r="V1100" s="36"/>
      <c r="W1100" s="36"/>
      <c r="X1100" s="22">
        <f>X1101</f>
        <v>0</v>
      </c>
      <c r="Y1100" s="22">
        <f t="shared" ref="Y1100:AA1100" si="2630">Y1101</f>
        <v>0</v>
      </c>
      <c r="Z1100" s="22">
        <f t="shared" si="2630"/>
        <v>107899</v>
      </c>
      <c r="AA1100" s="22">
        <f t="shared" si="2630"/>
        <v>78022</v>
      </c>
      <c r="AB1100" s="104"/>
      <c r="AC1100" s="104"/>
    </row>
    <row r="1101" spans="1:29" s="7" customFormat="1" ht="27.75" customHeight="1">
      <c r="A1101" s="59" t="s">
        <v>462</v>
      </c>
      <c r="B1101" s="21" t="s">
        <v>572</v>
      </c>
      <c r="C1101" s="21" t="s">
        <v>573</v>
      </c>
      <c r="D1101" s="81" t="s">
        <v>463</v>
      </c>
      <c r="E1101" s="21"/>
      <c r="F1101" s="22"/>
      <c r="G1101" s="22"/>
      <c r="H1101" s="36"/>
      <c r="I1101" s="36"/>
      <c r="J1101" s="36"/>
      <c r="K1101" s="36"/>
      <c r="L1101" s="22"/>
      <c r="M1101" s="22"/>
      <c r="N1101" s="36"/>
      <c r="O1101" s="36"/>
      <c r="P1101" s="36"/>
      <c r="Q1101" s="36"/>
      <c r="R1101" s="22"/>
      <c r="S1101" s="22"/>
      <c r="T1101" s="36"/>
      <c r="U1101" s="36"/>
      <c r="V1101" s="36"/>
      <c r="W1101" s="36"/>
      <c r="X1101" s="22">
        <f>X1102</f>
        <v>0</v>
      </c>
      <c r="Y1101" s="22">
        <f t="shared" ref="Y1101:AA1103" si="2631">Y1102</f>
        <v>0</v>
      </c>
      <c r="Z1101" s="22">
        <f t="shared" si="2631"/>
        <v>107899</v>
      </c>
      <c r="AA1101" s="22">
        <f t="shared" si="2631"/>
        <v>78022</v>
      </c>
      <c r="AB1101" s="104"/>
      <c r="AC1101" s="104"/>
    </row>
    <row r="1102" spans="1:29" s="7" customFormat="1" ht="33" customHeight="1">
      <c r="A1102" s="59" t="s">
        <v>464</v>
      </c>
      <c r="B1102" s="21" t="s">
        <v>572</v>
      </c>
      <c r="C1102" s="21" t="s">
        <v>573</v>
      </c>
      <c r="D1102" s="81" t="s">
        <v>626</v>
      </c>
      <c r="E1102" s="21"/>
      <c r="F1102" s="22"/>
      <c r="G1102" s="22"/>
      <c r="H1102" s="36"/>
      <c r="I1102" s="36"/>
      <c r="J1102" s="36"/>
      <c r="K1102" s="36"/>
      <c r="L1102" s="22"/>
      <c r="M1102" s="22"/>
      <c r="N1102" s="36"/>
      <c r="O1102" s="36"/>
      <c r="P1102" s="36"/>
      <c r="Q1102" s="36"/>
      <c r="R1102" s="22"/>
      <c r="S1102" s="22"/>
      <c r="T1102" s="36"/>
      <c r="U1102" s="36"/>
      <c r="V1102" s="36"/>
      <c r="W1102" s="36"/>
      <c r="X1102" s="22">
        <f>X1103</f>
        <v>0</v>
      </c>
      <c r="Y1102" s="22">
        <f t="shared" si="2631"/>
        <v>0</v>
      </c>
      <c r="Z1102" s="22">
        <f t="shared" si="2631"/>
        <v>107899</v>
      </c>
      <c r="AA1102" s="22">
        <f t="shared" si="2631"/>
        <v>78022</v>
      </c>
      <c r="AB1102" s="104"/>
      <c r="AC1102" s="104"/>
    </row>
    <row r="1103" spans="1:29" s="7" customFormat="1" ht="33" customHeight="1">
      <c r="A1103" s="59" t="s">
        <v>102</v>
      </c>
      <c r="B1103" s="21" t="s">
        <v>572</v>
      </c>
      <c r="C1103" s="21" t="s">
        <v>573</v>
      </c>
      <c r="D1103" s="81" t="s">
        <v>626</v>
      </c>
      <c r="E1103" s="21" t="s">
        <v>91</v>
      </c>
      <c r="F1103" s="22"/>
      <c r="G1103" s="22"/>
      <c r="H1103" s="36"/>
      <c r="I1103" s="36"/>
      <c r="J1103" s="36"/>
      <c r="K1103" s="36"/>
      <c r="L1103" s="22"/>
      <c r="M1103" s="22"/>
      <c r="N1103" s="36"/>
      <c r="O1103" s="36"/>
      <c r="P1103" s="36"/>
      <c r="Q1103" s="36"/>
      <c r="R1103" s="22"/>
      <c r="S1103" s="22"/>
      <c r="T1103" s="36"/>
      <c r="U1103" s="36"/>
      <c r="V1103" s="36"/>
      <c r="W1103" s="36"/>
      <c r="X1103" s="22">
        <f>X1104</f>
        <v>0</v>
      </c>
      <c r="Y1103" s="22">
        <f t="shared" si="2631"/>
        <v>0</v>
      </c>
      <c r="Z1103" s="22">
        <f t="shared" si="2631"/>
        <v>107899</v>
      </c>
      <c r="AA1103" s="22">
        <f t="shared" si="2631"/>
        <v>78022</v>
      </c>
      <c r="AB1103" s="104"/>
      <c r="AC1103" s="104"/>
    </row>
    <row r="1104" spans="1:29" s="7" customFormat="1" ht="33" customHeight="1">
      <c r="A1104" s="59" t="s">
        <v>363</v>
      </c>
      <c r="B1104" s="21" t="s">
        <v>572</v>
      </c>
      <c r="C1104" s="21" t="s">
        <v>573</v>
      </c>
      <c r="D1104" s="81" t="s">
        <v>626</v>
      </c>
      <c r="E1104" s="21" t="s">
        <v>187</v>
      </c>
      <c r="F1104" s="22"/>
      <c r="G1104" s="22"/>
      <c r="H1104" s="36"/>
      <c r="I1104" s="36"/>
      <c r="J1104" s="36"/>
      <c r="K1104" s="36"/>
      <c r="L1104" s="22"/>
      <c r="M1104" s="22"/>
      <c r="N1104" s="36"/>
      <c r="O1104" s="36"/>
      <c r="P1104" s="36"/>
      <c r="Q1104" s="36"/>
      <c r="R1104" s="22"/>
      <c r="S1104" s="22"/>
      <c r="T1104" s="36"/>
      <c r="U1104" s="36"/>
      <c r="V1104" s="36"/>
      <c r="W1104" s="36"/>
      <c r="X1104" s="22"/>
      <c r="Y1104" s="22"/>
      <c r="Z1104" s="22">
        <v>107899</v>
      </c>
      <c r="AA1104" s="22">
        <f>107899-29877</f>
        <v>78022</v>
      </c>
      <c r="AB1104" s="104"/>
      <c r="AC1104" s="104"/>
    </row>
    <row r="1105" spans="1:29" s="7" customFormat="1" ht="18.75" hidden="1">
      <c r="A1105" s="27" t="s">
        <v>81</v>
      </c>
      <c r="B1105" s="21" t="s">
        <v>572</v>
      </c>
      <c r="C1105" s="21" t="s">
        <v>573</v>
      </c>
      <c r="D1105" s="23" t="s">
        <v>240</v>
      </c>
      <c r="E1105" s="21"/>
      <c r="F1105" s="22">
        <f t="shared" ref="F1105:G1105" si="2632">F1109+F1106</f>
        <v>0</v>
      </c>
      <c r="G1105" s="22">
        <f t="shared" si="2632"/>
        <v>0</v>
      </c>
      <c r="H1105" s="36"/>
      <c r="I1105" s="36"/>
      <c r="J1105" s="36"/>
      <c r="K1105" s="36"/>
      <c r="L1105" s="22">
        <f t="shared" ref="L1105:M1105" si="2633">L1109+L1106</f>
        <v>0</v>
      </c>
      <c r="M1105" s="22">
        <f t="shared" si="2633"/>
        <v>0</v>
      </c>
      <c r="N1105" s="36"/>
      <c r="O1105" s="36"/>
      <c r="P1105" s="36"/>
      <c r="Q1105" s="36"/>
      <c r="R1105" s="22">
        <f t="shared" ref="R1105:S1105" si="2634">R1109+R1106</f>
        <v>0</v>
      </c>
      <c r="S1105" s="22">
        <f t="shared" si="2634"/>
        <v>0</v>
      </c>
      <c r="T1105" s="36"/>
      <c r="U1105" s="36"/>
      <c r="V1105" s="36"/>
      <c r="W1105" s="36"/>
      <c r="X1105" s="22">
        <f t="shared" ref="X1105:Y1105" si="2635">X1109+X1106</f>
        <v>0</v>
      </c>
      <c r="Y1105" s="22">
        <f t="shared" si="2635"/>
        <v>0</v>
      </c>
      <c r="Z1105" s="22"/>
      <c r="AA1105" s="22"/>
      <c r="AB1105" s="104" t="e">
        <f t="shared" si="2538"/>
        <v>#DIV/0!</v>
      </c>
      <c r="AC1105" s="104" t="e">
        <f t="shared" si="2601"/>
        <v>#DIV/0!</v>
      </c>
    </row>
    <row r="1106" spans="1:29" s="7" customFormat="1" ht="99.75" hidden="1">
      <c r="A1106" s="27" t="s">
        <v>654</v>
      </c>
      <c r="B1106" s="21" t="s">
        <v>11</v>
      </c>
      <c r="C1106" s="21" t="s">
        <v>55</v>
      </c>
      <c r="D1106" s="23" t="s">
        <v>653</v>
      </c>
      <c r="E1106" s="21"/>
      <c r="F1106" s="22">
        <f t="shared" ref="F1106:G1107" si="2636">F1107</f>
        <v>0</v>
      </c>
      <c r="G1106" s="22">
        <f t="shared" si="2636"/>
        <v>0</v>
      </c>
      <c r="H1106" s="36"/>
      <c r="I1106" s="36"/>
      <c r="J1106" s="36"/>
      <c r="K1106" s="36"/>
      <c r="L1106" s="22">
        <f t="shared" ref="L1106:M1107" si="2637">L1107</f>
        <v>0</v>
      </c>
      <c r="M1106" s="22">
        <f t="shared" si="2637"/>
        <v>0</v>
      </c>
      <c r="N1106" s="36"/>
      <c r="O1106" s="36"/>
      <c r="P1106" s="36"/>
      <c r="Q1106" s="36"/>
      <c r="R1106" s="22">
        <f t="shared" ref="R1106:S1107" si="2638">R1107</f>
        <v>0</v>
      </c>
      <c r="S1106" s="22">
        <f t="shared" si="2638"/>
        <v>0</v>
      </c>
      <c r="T1106" s="36"/>
      <c r="U1106" s="36"/>
      <c r="V1106" s="36"/>
      <c r="W1106" s="36"/>
      <c r="X1106" s="22">
        <f t="shared" ref="X1106:Y1107" si="2639">X1107</f>
        <v>0</v>
      </c>
      <c r="Y1106" s="22">
        <f t="shared" si="2639"/>
        <v>0</v>
      </c>
      <c r="Z1106" s="22"/>
      <c r="AA1106" s="22"/>
      <c r="AB1106" s="104" t="e">
        <f t="shared" si="2538"/>
        <v>#DIV/0!</v>
      </c>
      <c r="AC1106" s="104" t="e">
        <f t="shared" si="2601"/>
        <v>#DIV/0!</v>
      </c>
    </row>
    <row r="1107" spans="1:29" s="7" customFormat="1" ht="33.75" hidden="1">
      <c r="A1107" s="59" t="s">
        <v>637</v>
      </c>
      <c r="B1107" s="21" t="s">
        <v>11</v>
      </c>
      <c r="C1107" s="21" t="s">
        <v>55</v>
      </c>
      <c r="D1107" s="23" t="s">
        <v>653</v>
      </c>
      <c r="E1107" s="21" t="s">
        <v>86</v>
      </c>
      <c r="F1107" s="22">
        <f t="shared" si="2636"/>
        <v>0</v>
      </c>
      <c r="G1107" s="22">
        <f t="shared" si="2636"/>
        <v>0</v>
      </c>
      <c r="H1107" s="36"/>
      <c r="I1107" s="36"/>
      <c r="J1107" s="36"/>
      <c r="K1107" s="36"/>
      <c r="L1107" s="22">
        <f t="shared" si="2637"/>
        <v>0</v>
      </c>
      <c r="M1107" s="22">
        <f t="shared" si="2637"/>
        <v>0</v>
      </c>
      <c r="N1107" s="36"/>
      <c r="O1107" s="36"/>
      <c r="P1107" s="36"/>
      <c r="Q1107" s="36"/>
      <c r="R1107" s="22">
        <f t="shared" si="2638"/>
        <v>0</v>
      </c>
      <c r="S1107" s="22">
        <f t="shared" si="2638"/>
        <v>0</v>
      </c>
      <c r="T1107" s="36"/>
      <c r="U1107" s="36"/>
      <c r="V1107" s="36"/>
      <c r="W1107" s="36"/>
      <c r="X1107" s="22">
        <f t="shared" si="2639"/>
        <v>0</v>
      </c>
      <c r="Y1107" s="22">
        <f t="shared" si="2639"/>
        <v>0</v>
      </c>
      <c r="Z1107" s="22"/>
      <c r="AA1107" s="22"/>
      <c r="AB1107" s="104" t="e">
        <f t="shared" si="2538"/>
        <v>#DIV/0!</v>
      </c>
      <c r="AC1107" s="104" t="e">
        <f t="shared" si="2601"/>
        <v>#DIV/0!</v>
      </c>
    </row>
    <row r="1108" spans="1:29" s="7" customFormat="1" ht="18.75" hidden="1">
      <c r="A1108" s="59" t="s">
        <v>85</v>
      </c>
      <c r="B1108" s="21" t="s">
        <v>11</v>
      </c>
      <c r="C1108" s="21" t="s">
        <v>55</v>
      </c>
      <c r="D1108" s="23" t="s">
        <v>653</v>
      </c>
      <c r="E1108" s="21" t="s">
        <v>192</v>
      </c>
      <c r="F1108" s="22"/>
      <c r="G1108" s="22"/>
      <c r="H1108" s="36"/>
      <c r="I1108" s="36"/>
      <c r="J1108" s="36"/>
      <c r="K1108" s="36"/>
      <c r="L1108" s="22"/>
      <c r="M1108" s="22"/>
      <c r="N1108" s="36"/>
      <c r="O1108" s="36"/>
      <c r="P1108" s="36"/>
      <c r="Q1108" s="36"/>
      <c r="R1108" s="22"/>
      <c r="S1108" s="22"/>
      <c r="T1108" s="36"/>
      <c r="U1108" s="36"/>
      <c r="V1108" s="36"/>
      <c r="W1108" s="36"/>
      <c r="X1108" s="22"/>
      <c r="Y1108" s="22"/>
      <c r="Z1108" s="22"/>
      <c r="AA1108" s="22"/>
      <c r="AB1108" s="104" t="e">
        <f t="shared" si="2538"/>
        <v>#DIV/0!</v>
      </c>
      <c r="AC1108" s="104" t="e">
        <f t="shared" si="2601"/>
        <v>#DIV/0!</v>
      </c>
    </row>
    <row r="1109" spans="1:29" s="7" customFormat="1" ht="66.75" hidden="1">
      <c r="A1109" s="59" t="s">
        <v>636</v>
      </c>
      <c r="B1109" s="21" t="s">
        <v>572</v>
      </c>
      <c r="C1109" s="21" t="s">
        <v>573</v>
      </c>
      <c r="D1109" s="23" t="s">
        <v>635</v>
      </c>
      <c r="E1109" s="21"/>
      <c r="F1109" s="22">
        <f t="shared" ref="F1109:G1110" si="2640">F1110</f>
        <v>0</v>
      </c>
      <c r="G1109" s="22">
        <f t="shared" si="2640"/>
        <v>0</v>
      </c>
      <c r="H1109" s="36"/>
      <c r="I1109" s="36"/>
      <c r="J1109" s="36"/>
      <c r="K1109" s="36"/>
      <c r="L1109" s="22">
        <f t="shared" ref="L1109:M1110" si="2641">L1110</f>
        <v>0</v>
      </c>
      <c r="M1109" s="22">
        <f t="shared" si="2641"/>
        <v>0</v>
      </c>
      <c r="N1109" s="36"/>
      <c r="O1109" s="36"/>
      <c r="P1109" s="36"/>
      <c r="Q1109" s="36"/>
      <c r="R1109" s="22">
        <f t="shared" ref="R1109:S1110" si="2642">R1110</f>
        <v>0</v>
      </c>
      <c r="S1109" s="22">
        <f t="shared" si="2642"/>
        <v>0</v>
      </c>
      <c r="T1109" s="36"/>
      <c r="U1109" s="36"/>
      <c r="V1109" s="36"/>
      <c r="W1109" s="36"/>
      <c r="X1109" s="22">
        <f t="shared" ref="X1109:Y1110" si="2643">X1110</f>
        <v>0</v>
      </c>
      <c r="Y1109" s="22">
        <f t="shared" si="2643"/>
        <v>0</v>
      </c>
      <c r="Z1109" s="22"/>
      <c r="AA1109" s="22"/>
      <c r="AB1109" s="104" t="e">
        <f t="shared" si="2538"/>
        <v>#DIV/0!</v>
      </c>
      <c r="AC1109" s="104" t="e">
        <f t="shared" si="2601"/>
        <v>#DIV/0!</v>
      </c>
    </row>
    <row r="1110" spans="1:29" s="7" customFormat="1" ht="33.75" hidden="1">
      <c r="A1110" s="59" t="s">
        <v>637</v>
      </c>
      <c r="B1110" s="21" t="s">
        <v>572</v>
      </c>
      <c r="C1110" s="21" t="s">
        <v>573</v>
      </c>
      <c r="D1110" s="23" t="s">
        <v>635</v>
      </c>
      <c r="E1110" s="21" t="s">
        <v>86</v>
      </c>
      <c r="F1110" s="22">
        <f t="shared" si="2640"/>
        <v>0</v>
      </c>
      <c r="G1110" s="22">
        <f t="shared" si="2640"/>
        <v>0</v>
      </c>
      <c r="H1110" s="36"/>
      <c r="I1110" s="36"/>
      <c r="J1110" s="36"/>
      <c r="K1110" s="36"/>
      <c r="L1110" s="22">
        <f t="shared" si="2641"/>
        <v>0</v>
      </c>
      <c r="M1110" s="22">
        <f t="shared" si="2641"/>
        <v>0</v>
      </c>
      <c r="N1110" s="36"/>
      <c r="O1110" s="36"/>
      <c r="P1110" s="36"/>
      <c r="Q1110" s="36"/>
      <c r="R1110" s="22">
        <f t="shared" si="2642"/>
        <v>0</v>
      </c>
      <c r="S1110" s="22">
        <f t="shared" si="2642"/>
        <v>0</v>
      </c>
      <c r="T1110" s="36"/>
      <c r="U1110" s="36"/>
      <c r="V1110" s="36"/>
      <c r="W1110" s="36"/>
      <c r="X1110" s="22">
        <f t="shared" si="2643"/>
        <v>0</v>
      </c>
      <c r="Y1110" s="22">
        <f t="shared" si="2643"/>
        <v>0</v>
      </c>
      <c r="Z1110" s="22"/>
      <c r="AA1110" s="22"/>
      <c r="AB1110" s="104" t="e">
        <f t="shared" si="2538"/>
        <v>#DIV/0!</v>
      </c>
      <c r="AC1110" s="104" t="e">
        <f t="shared" si="2601"/>
        <v>#DIV/0!</v>
      </c>
    </row>
    <row r="1111" spans="1:29" s="7" customFormat="1" ht="18.75" hidden="1">
      <c r="A1111" s="59" t="s">
        <v>85</v>
      </c>
      <c r="B1111" s="21" t="s">
        <v>572</v>
      </c>
      <c r="C1111" s="21" t="s">
        <v>573</v>
      </c>
      <c r="D1111" s="23" t="s">
        <v>635</v>
      </c>
      <c r="E1111" s="21" t="s">
        <v>192</v>
      </c>
      <c r="F1111" s="22"/>
      <c r="G1111" s="22"/>
      <c r="H1111" s="36"/>
      <c r="I1111" s="36"/>
      <c r="J1111" s="36"/>
      <c r="K1111" s="36"/>
      <c r="L1111" s="22"/>
      <c r="M1111" s="22"/>
      <c r="N1111" s="36"/>
      <c r="O1111" s="36"/>
      <c r="P1111" s="36"/>
      <c r="Q1111" s="36"/>
      <c r="R1111" s="22"/>
      <c r="S1111" s="22"/>
      <c r="T1111" s="36"/>
      <c r="U1111" s="36"/>
      <c r="V1111" s="36"/>
      <c r="W1111" s="36"/>
      <c r="X1111" s="22"/>
      <c r="Y1111" s="22"/>
      <c r="Z1111" s="22"/>
      <c r="AA1111" s="22"/>
      <c r="AB1111" s="104" t="e">
        <f t="shared" si="2538"/>
        <v>#DIV/0!</v>
      </c>
      <c r="AC1111" s="104" t="e">
        <f t="shared" si="2601"/>
        <v>#DIV/0!</v>
      </c>
    </row>
    <row r="1112" spans="1:29" s="7" customFormat="1" ht="18.75">
      <c r="A1112" s="59"/>
      <c r="B1112" s="21"/>
      <c r="C1112" s="21"/>
      <c r="D1112" s="23"/>
      <c r="E1112" s="21"/>
      <c r="F1112" s="22"/>
      <c r="G1112" s="22"/>
      <c r="H1112" s="36"/>
      <c r="I1112" s="36"/>
      <c r="J1112" s="36"/>
      <c r="K1112" s="36"/>
      <c r="L1112" s="22"/>
      <c r="M1112" s="22"/>
      <c r="N1112" s="36"/>
      <c r="O1112" s="36"/>
      <c r="P1112" s="36"/>
      <c r="Q1112" s="36"/>
      <c r="R1112" s="22"/>
      <c r="S1112" s="22"/>
      <c r="T1112" s="36"/>
      <c r="U1112" s="36"/>
      <c r="V1112" s="36"/>
      <c r="W1112" s="36"/>
      <c r="X1112" s="22"/>
      <c r="Y1112" s="22"/>
      <c r="Z1112" s="22"/>
      <c r="AA1112" s="22"/>
      <c r="AB1112" s="104"/>
      <c r="AC1112" s="104"/>
    </row>
    <row r="1113" spans="1:29" s="12" customFormat="1" ht="37.5">
      <c r="A1113" s="50" t="s">
        <v>46</v>
      </c>
      <c r="B1113" s="19" t="s">
        <v>11</v>
      </c>
      <c r="C1113" s="19" t="s">
        <v>60</v>
      </c>
      <c r="D1113" s="54"/>
      <c r="E1113" s="19"/>
      <c r="F1113" s="24">
        <f t="shared" ref="F1113:G1113" si="2644">F1114+F1134</f>
        <v>74014</v>
      </c>
      <c r="G1113" s="24">
        <f t="shared" si="2644"/>
        <v>0</v>
      </c>
      <c r="H1113" s="38">
        <f>H1114+H1134</f>
        <v>0</v>
      </c>
      <c r="I1113" s="38">
        <f t="shared" ref="I1113:M1113" si="2645">I1114+I1134</f>
        <v>0</v>
      </c>
      <c r="J1113" s="38">
        <f t="shared" si="2645"/>
        <v>0</v>
      </c>
      <c r="K1113" s="38">
        <f t="shared" si="2645"/>
        <v>0</v>
      </c>
      <c r="L1113" s="20">
        <f t="shared" si="2645"/>
        <v>74014</v>
      </c>
      <c r="M1113" s="38">
        <f t="shared" si="2645"/>
        <v>0</v>
      </c>
      <c r="N1113" s="38">
        <f>N1114+N1134</f>
        <v>0</v>
      </c>
      <c r="O1113" s="38">
        <f t="shared" ref="O1113:S1113" si="2646">O1114+O1134</f>
        <v>0</v>
      </c>
      <c r="P1113" s="38">
        <f t="shared" si="2646"/>
        <v>0</v>
      </c>
      <c r="Q1113" s="38">
        <f t="shared" si="2646"/>
        <v>0</v>
      </c>
      <c r="R1113" s="20">
        <f t="shared" si="2646"/>
        <v>74014</v>
      </c>
      <c r="S1113" s="38">
        <f t="shared" si="2646"/>
        <v>0</v>
      </c>
      <c r="T1113" s="38">
        <f>T1114+T1134</f>
        <v>0</v>
      </c>
      <c r="U1113" s="38">
        <f t="shared" ref="U1113:X1113" si="2647">U1114+U1134</f>
        <v>0</v>
      </c>
      <c r="V1113" s="38">
        <f t="shared" si="2647"/>
        <v>0</v>
      </c>
      <c r="W1113" s="38">
        <f t="shared" si="2647"/>
        <v>0</v>
      </c>
      <c r="X1113" s="20">
        <f t="shared" si="2647"/>
        <v>74014</v>
      </c>
      <c r="Y1113" s="20">
        <f t="shared" ref="Y1113:AA1113" si="2648">Y1114+Y1134</f>
        <v>0</v>
      </c>
      <c r="Z1113" s="20">
        <f t="shared" si="2648"/>
        <v>10518</v>
      </c>
      <c r="AA1113" s="20">
        <f t="shared" si="2648"/>
        <v>0</v>
      </c>
      <c r="AB1113" s="105">
        <f t="shared" si="2538"/>
        <v>14.210824979058016</v>
      </c>
      <c r="AC1113" s="105"/>
    </row>
    <row r="1114" spans="1:29" s="12" customFormat="1" ht="66">
      <c r="A1114" s="55" t="s">
        <v>460</v>
      </c>
      <c r="B1114" s="62" t="s">
        <v>11</v>
      </c>
      <c r="C1114" s="62" t="s">
        <v>60</v>
      </c>
      <c r="D1114" s="62" t="s">
        <v>317</v>
      </c>
      <c r="E1114" s="62"/>
      <c r="F1114" s="22">
        <f t="shared" ref="F1114" si="2649">F1115+F1130</f>
        <v>63933</v>
      </c>
      <c r="G1114" s="22">
        <f t="shared" ref="G1114" si="2650">G1115+G1130+G1149</f>
        <v>0</v>
      </c>
      <c r="H1114" s="38">
        <f>H1115+H1130</f>
        <v>0</v>
      </c>
      <c r="I1114" s="38">
        <f t="shared" ref="I1114:M1114" si="2651">I1115+I1130</f>
        <v>0</v>
      </c>
      <c r="J1114" s="38">
        <f t="shared" si="2651"/>
        <v>0</v>
      </c>
      <c r="K1114" s="38">
        <f t="shared" si="2651"/>
        <v>0</v>
      </c>
      <c r="L1114" s="22">
        <f t="shared" si="2651"/>
        <v>63933</v>
      </c>
      <c r="M1114" s="38">
        <f t="shared" si="2651"/>
        <v>0</v>
      </c>
      <c r="N1114" s="38">
        <f>N1115+N1130</f>
        <v>0</v>
      </c>
      <c r="O1114" s="38">
        <f t="shared" ref="O1114:S1114" si="2652">O1115+O1130</f>
        <v>0</v>
      </c>
      <c r="P1114" s="38">
        <f t="shared" si="2652"/>
        <v>0</v>
      </c>
      <c r="Q1114" s="38">
        <f t="shared" si="2652"/>
        <v>0</v>
      </c>
      <c r="R1114" s="22">
        <f t="shared" si="2652"/>
        <v>63933</v>
      </c>
      <c r="S1114" s="38">
        <f t="shared" si="2652"/>
        <v>0</v>
      </c>
      <c r="T1114" s="38">
        <f>T1115+T1130</f>
        <v>0</v>
      </c>
      <c r="U1114" s="38">
        <f t="shared" ref="U1114:X1114" si="2653">U1115+U1130</f>
        <v>0</v>
      </c>
      <c r="V1114" s="38">
        <f t="shared" si="2653"/>
        <v>0</v>
      </c>
      <c r="W1114" s="38">
        <f t="shared" si="2653"/>
        <v>0</v>
      </c>
      <c r="X1114" s="22">
        <f t="shared" si="2653"/>
        <v>63933</v>
      </c>
      <c r="Y1114" s="22">
        <f t="shared" ref="Y1114:AA1114" si="2654">Y1115+Y1130</f>
        <v>0</v>
      </c>
      <c r="Z1114" s="22">
        <f t="shared" si="2654"/>
        <v>10518</v>
      </c>
      <c r="AA1114" s="22">
        <f t="shared" si="2654"/>
        <v>0</v>
      </c>
      <c r="AB1114" s="104">
        <f t="shared" si="2538"/>
        <v>16.451597766411712</v>
      </c>
      <c r="AC1114" s="104"/>
    </row>
    <row r="1115" spans="1:29" s="12" customFormat="1" ht="21" customHeight="1">
      <c r="A1115" s="55" t="s">
        <v>78</v>
      </c>
      <c r="B1115" s="62" t="s">
        <v>11</v>
      </c>
      <c r="C1115" s="62" t="s">
        <v>60</v>
      </c>
      <c r="D1115" s="62" t="s">
        <v>417</v>
      </c>
      <c r="E1115" s="62"/>
      <c r="F1115" s="22">
        <f t="shared" ref="F1115:G1115" si="2655">F1116+F1125+F1119+F1122</f>
        <v>20591</v>
      </c>
      <c r="G1115" s="22">
        <f t="shared" si="2655"/>
        <v>0</v>
      </c>
      <c r="H1115" s="38">
        <f>H1116+H1122+H1125+H1119</f>
        <v>0</v>
      </c>
      <c r="I1115" s="38">
        <f t="shared" ref="I1115:M1115" si="2656">I1116+I1122+I1125+I1119</f>
        <v>0</v>
      </c>
      <c r="J1115" s="38">
        <f t="shared" si="2656"/>
        <v>0</v>
      </c>
      <c r="K1115" s="38">
        <f t="shared" si="2656"/>
        <v>0</v>
      </c>
      <c r="L1115" s="22">
        <f t="shared" si="2656"/>
        <v>20591</v>
      </c>
      <c r="M1115" s="22">
        <f t="shared" si="2656"/>
        <v>0</v>
      </c>
      <c r="N1115" s="38">
        <f>N1116+N1122+N1125+N1119</f>
        <v>0</v>
      </c>
      <c r="O1115" s="38">
        <f t="shared" ref="O1115" si="2657">O1116+O1122+O1125+O1119</f>
        <v>0</v>
      </c>
      <c r="P1115" s="38">
        <f t="shared" ref="P1115" si="2658">P1116+P1122+P1125+P1119</f>
        <v>0</v>
      </c>
      <c r="Q1115" s="38">
        <f t="shared" ref="Q1115" si="2659">Q1116+Q1122+Q1125+Q1119</f>
        <v>0</v>
      </c>
      <c r="R1115" s="22">
        <f t="shared" ref="R1115" si="2660">R1116+R1122+R1125+R1119</f>
        <v>20591</v>
      </c>
      <c r="S1115" s="22">
        <f t="shared" ref="S1115" si="2661">S1116+S1122+S1125+S1119</f>
        <v>0</v>
      </c>
      <c r="T1115" s="38">
        <f>T1116+T1122+T1125+T1119</f>
        <v>0</v>
      </c>
      <c r="U1115" s="38">
        <f t="shared" ref="U1115:X1115" si="2662">U1116+U1122+U1125+U1119</f>
        <v>0</v>
      </c>
      <c r="V1115" s="38">
        <f t="shared" si="2662"/>
        <v>0</v>
      </c>
      <c r="W1115" s="38">
        <f t="shared" si="2662"/>
        <v>0</v>
      </c>
      <c r="X1115" s="22">
        <f t="shared" si="2662"/>
        <v>20591</v>
      </c>
      <c r="Y1115" s="22">
        <f t="shared" ref="Y1115:AA1115" si="2663">Y1116+Y1122+Y1125+Y1119</f>
        <v>0</v>
      </c>
      <c r="Z1115" s="22">
        <f t="shared" si="2663"/>
        <v>2368</v>
      </c>
      <c r="AA1115" s="22">
        <f t="shared" si="2663"/>
        <v>0</v>
      </c>
      <c r="AB1115" s="104">
        <f t="shared" si="2538"/>
        <v>11.500169977174494</v>
      </c>
      <c r="AC1115" s="104"/>
    </row>
    <row r="1116" spans="1:29" s="12" customFormat="1" ht="24.75" customHeight="1">
      <c r="A1116" s="55" t="s">
        <v>108</v>
      </c>
      <c r="B1116" s="62" t="s">
        <v>11</v>
      </c>
      <c r="C1116" s="62" t="s">
        <v>60</v>
      </c>
      <c r="D1116" s="62" t="s">
        <v>318</v>
      </c>
      <c r="E1116" s="62"/>
      <c r="F1116" s="22">
        <f t="shared" ref="F1116:G1117" si="2664">F1117</f>
        <v>15856</v>
      </c>
      <c r="G1116" s="22">
        <f t="shared" si="2664"/>
        <v>0</v>
      </c>
      <c r="H1116" s="38">
        <f>H1117</f>
        <v>0</v>
      </c>
      <c r="I1116" s="38">
        <f t="shared" ref="I1116:Y1117" si="2665">I1117</f>
        <v>0</v>
      </c>
      <c r="J1116" s="38">
        <f t="shared" si="2665"/>
        <v>0</v>
      </c>
      <c r="K1116" s="38">
        <f t="shared" si="2665"/>
        <v>0</v>
      </c>
      <c r="L1116" s="22">
        <f t="shared" si="2665"/>
        <v>15856</v>
      </c>
      <c r="M1116" s="38">
        <f t="shared" si="2665"/>
        <v>0</v>
      </c>
      <c r="N1116" s="38">
        <f>N1117</f>
        <v>0</v>
      </c>
      <c r="O1116" s="38">
        <f t="shared" si="2665"/>
        <v>0</v>
      </c>
      <c r="P1116" s="38">
        <f t="shared" si="2665"/>
        <v>0</v>
      </c>
      <c r="Q1116" s="38">
        <f t="shared" si="2665"/>
        <v>0</v>
      </c>
      <c r="R1116" s="22">
        <f t="shared" si="2665"/>
        <v>15856</v>
      </c>
      <c r="S1116" s="38">
        <f t="shared" si="2665"/>
        <v>0</v>
      </c>
      <c r="T1116" s="38">
        <f>T1117</f>
        <v>0</v>
      </c>
      <c r="U1116" s="38">
        <f t="shared" si="2665"/>
        <v>0</v>
      </c>
      <c r="V1116" s="38">
        <f t="shared" si="2665"/>
        <v>0</v>
      </c>
      <c r="W1116" s="38">
        <f t="shared" si="2665"/>
        <v>0</v>
      </c>
      <c r="X1116" s="22">
        <f t="shared" si="2665"/>
        <v>15856</v>
      </c>
      <c r="Y1116" s="22">
        <f t="shared" si="2665"/>
        <v>0</v>
      </c>
      <c r="Z1116" s="22">
        <f t="shared" ref="Z1116:AA1116" si="2666">Z1117</f>
        <v>2175</v>
      </c>
      <c r="AA1116" s="22">
        <f t="shared" si="2666"/>
        <v>0</v>
      </c>
      <c r="AB1116" s="104">
        <f t="shared" ref="AB1116:AB1179" si="2667">Z1116/X1116*100</f>
        <v>13.717204843592331</v>
      </c>
      <c r="AC1116" s="104"/>
    </row>
    <row r="1117" spans="1:29" s="12" customFormat="1" ht="40.5" customHeight="1">
      <c r="A1117" s="55" t="s">
        <v>83</v>
      </c>
      <c r="B1117" s="62" t="s">
        <v>11</v>
      </c>
      <c r="C1117" s="62" t="s">
        <v>60</v>
      </c>
      <c r="D1117" s="62" t="s">
        <v>318</v>
      </c>
      <c r="E1117" s="62" t="s">
        <v>84</v>
      </c>
      <c r="F1117" s="22">
        <f t="shared" si="2664"/>
        <v>15856</v>
      </c>
      <c r="G1117" s="22">
        <f t="shared" si="2664"/>
        <v>0</v>
      </c>
      <c r="H1117" s="38">
        <f>H1118</f>
        <v>0</v>
      </c>
      <c r="I1117" s="38">
        <f t="shared" si="2665"/>
        <v>0</v>
      </c>
      <c r="J1117" s="38">
        <f t="shared" si="2665"/>
        <v>0</v>
      </c>
      <c r="K1117" s="38">
        <f t="shared" si="2665"/>
        <v>0</v>
      </c>
      <c r="L1117" s="22">
        <f t="shared" si="2665"/>
        <v>15856</v>
      </c>
      <c r="M1117" s="38">
        <f t="shared" si="2665"/>
        <v>0</v>
      </c>
      <c r="N1117" s="38">
        <f>N1118</f>
        <v>0</v>
      </c>
      <c r="O1117" s="38">
        <f t="shared" si="2665"/>
        <v>0</v>
      </c>
      <c r="P1117" s="38">
        <f t="shared" si="2665"/>
        <v>0</v>
      </c>
      <c r="Q1117" s="38">
        <f t="shared" si="2665"/>
        <v>0</v>
      </c>
      <c r="R1117" s="22">
        <f t="shared" si="2665"/>
        <v>15856</v>
      </c>
      <c r="S1117" s="38">
        <f t="shared" si="2665"/>
        <v>0</v>
      </c>
      <c r="T1117" s="38">
        <f>T1118</f>
        <v>0</v>
      </c>
      <c r="U1117" s="38">
        <f t="shared" ref="U1117:AA1117" si="2668">U1118</f>
        <v>0</v>
      </c>
      <c r="V1117" s="38">
        <f t="shared" si="2668"/>
        <v>0</v>
      </c>
      <c r="W1117" s="38">
        <f t="shared" si="2668"/>
        <v>0</v>
      </c>
      <c r="X1117" s="22">
        <f t="shared" si="2668"/>
        <v>15856</v>
      </c>
      <c r="Y1117" s="22">
        <f t="shared" si="2668"/>
        <v>0</v>
      </c>
      <c r="Z1117" s="22">
        <f t="shared" si="2668"/>
        <v>2175</v>
      </c>
      <c r="AA1117" s="22">
        <f t="shared" si="2668"/>
        <v>0</v>
      </c>
      <c r="AB1117" s="104">
        <f t="shared" si="2667"/>
        <v>13.717204843592331</v>
      </c>
      <c r="AC1117" s="104"/>
    </row>
    <row r="1118" spans="1:29" s="12" customFormat="1" ht="16.5">
      <c r="A1118" s="27" t="s">
        <v>175</v>
      </c>
      <c r="B1118" s="62" t="s">
        <v>11</v>
      </c>
      <c r="C1118" s="62" t="s">
        <v>60</v>
      </c>
      <c r="D1118" s="62" t="s">
        <v>318</v>
      </c>
      <c r="E1118" s="62" t="s">
        <v>174</v>
      </c>
      <c r="F1118" s="22">
        <v>15856</v>
      </c>
      <c r="G1118" s="22"/>
      <c r="H1118" s="38"/>
      <c r="I1118" s="38"/>
      <c r="J1118" s="38"/>
      <c r="K1118" s="38"/>
      <c r="L1118" s="22">
        <f>F1118+H1118+I1118+J1118+K1118</f>
        <v>15856</v>
      </c>
      <c r="M1118" s="22">
        <f>G1118+K1118</f>
        <v>0</v>
      </c>
      <c r="N1118" s="38"/>
      <c r="O1118" s="38"/>
      <c r="P1118" s="38"/>
      <c r="Q1118" s="38"/>
      <c r="R1118" s="22">
        <f>L1118+N1118+O1118+P1118+Q1118</f>
        <v>15856</v>
      </c>
      <c r="S1118" s="22">
        <f>M1118+Q1118</f>
        <v>0</v>
      </c>
      <c r="T1118" s="38"/>
      <c r="U1118" s="38"/>
      <c r="V1118" s="38"/>
      <c r="W1118" s="38"/>
      <c r="X1118" s="22">
        <f>R1118+T1118+U1118+V1118+W1118</f>
        <v>15856</v>
      </c>
      <c r="Y1118" s="22">
        <f>S1118+W1118</f>
        <v>0</v>
      </c>
      <c r="Z1118" s="22">
        <v>2175</v>
      </c>
      <c r="AA1118" s="22"/>
      <c r="AB1118" s="104">
        <f t="shared" si="2667"/>
        <v>13.717204843592331</v>
      </c>
      <c r="AC1118" s="104"/>
    </row>
    <row r="1119" spans="1:29" s="12" customFormat="1" ht="21" customHeight="1">
      <c r="A1119" s="27" t="s">
        <v>88</v>
      </c>
      <c r="B1119" s="62" t="s">
        <v>11</v>
      </c>
      <c r="C1119" s="62" t="s">
        <v>60</v>
      </c>
      <c r="D1119" s="62" t="s">
        <v>491</v>
      </c>
      <c r="E1119" s="62"/>
      <c r="F1119" s="22">
        <f t="shared" ref="F1119:G1120" si="2669">F1120</f>
        <v>2412</v>
      </c>
      <c r="G1119" s="22">
        <f t="shared" si="2669"/>
        <v>0</v>
      </c>
      <c r="H1119" s="38">
        <f>H1120</f>
        <v>0</v>
      </c>
      <c r="I1119" s="38">
        <f t="shared" ref="I1119:Y1120" si="2670">I1120</f>
        <v>0</v>
      </c>
      <c r="J1119" s="38">
        <f t="shared" si="2670"/>
        <v>0</v>
      </c>
      <c r="K1119" s="38">
        <f t="shared" si="2670"/>
        <v>0</v>
      </c>
      <c r="L1119" s="22">
        <f t="shared" si="2670"/>
        <v>2412</v>
      </c>
      <c r="M1119" s="38">
        <f t="shared" si="2670"/>
        <v>0</v>
      </c>
      <c r="N1119" s="38">
        <f>N1120</f>
        <v>0</v>
      </c>
      <c r="O1119" s="38">
        <f t="shared" si="2670"/>
        <v>0</v>
      </c>
      <c r="P1119" s="38">
        <f t="shared" si="2670"/>
        <v>0</v>
      </c>
      <c r="Q1119" s="38">
        <f t="shared" si="2670"/>
        <v>0</v>
      </c>
      <c r="R1119" s="22">
        <f t="shared" si="2670"/>
        <v>2412</v>
      </c>
      <c r="S1119" s="38">
        <f t="shared" si="2670"/>
        <v>0</v>
      </c>
      <c r="T1119" s="38">
        <f>T1120</f>
        <v>0</v>
      </c>
      <c r="U1119" s="38">
        <f t="shared" si="2670"/>
        <v>0</v>
      </c>
      <c r="V1119" s="38">
        <f t="shared" si="2670"/>
        <v>0</v>
      </c>
      <c r="W1119" s="38">
        <f t="shared" si="2670"/>
        <v>0</v>
      </c>
      <c r="X1119" s="22">
        <f t="shared" si="2670"/>
        <v>2412</v>
      </c>
      <c r="Y1119" s="22">
        <f t="shared" si="2670"/>
        <v>0</v>
      </c>
      <c r="Z1119" s="22">
        <f t="shared" ref="Z1119:AA1119" si="2671">Z1120</f>
        <v>0</v>
      </c>
      <c r="AA1119" s="22">
        <f t="shared" si="2671"/>
        <v>0</v>
      </c>
      <c r="AB1119" s="104">
        <f t="shared" si="2667"/>
        <v>0</v>
      </c>
      <c r="AC1119" s="104"/>
    </row>
    <row r="1120" spans="1:29" s="12" customFormat="1" ht="35.25" customHeight="1">
      <c r="A1120" s="27" t="s">
        <v>83</v>
      </c>
      <c r="B1120" s="62" t="s">
        <v>11</v>
      </c>
      <c r="C1120" s="62" t="s">
        <v>60</v>
      </c>
      <c r="D1120" s="62" t="s">
        <v>491</v>
      </c>
      <c r="E1120" s="62" t="s">
        <v>84</v>
      </c>
      <c r="F1120" s="22">
        <f t="shared" si="2669"/>
        <v>2412</v>
      </c>
      <c r="G1120" s="22">
        <f t="shared" si="2669"/>
        <v>0</v>
      </c>
      <c r="H1120" s="38">
        <f>H1121</f>
        <v>0</v>
      </c>
      <c r="I1120" s="38">
        <f t="shared" si="2670"/>
        <v>0</v>
      </c>
      <c r="J1120" s="38">
        <f t="shared" si="2670"/>
        <v>0</v>
      </c>
      <c r="K1120" s="38">
        <f t="shared" si="2670"/>
        <v>0</v>
      </c>
      <c r="L1120" s="22">
        <f t="shared" si="2670"/>
        <v>2412</v>
      </c>
      <c r="M1120" s="38">
        <f t="shared" si="2670"/>
        <v>0</v>
      </c>
      <c r="N1120" s="38">
        <f>N1121</f>
        <v>0</v>
      </c>
      <c r="O1120" s="38">
        <f t="shared" si="2670"/>
        <v>0</v>
      </c>
      <c r="P1120" s="38">
        <f t="shared" si="2670"/>
        <v>0</v>
      </c>
      <c r="Q1120" s="38">
        <f t="shared" si="2670"/>
        <v>0</v>
      </c>
      <c r="R1120" s="22">
        <f t="shared" si="2670"/>
        <v>2412</v>
      </c>
      <c r="S1120" s="38">
        <f t="shared" si="2670"/>
        <v>0</v>
      </c>
      <c r="T1120" s="38">
        <f>T1121</f>
        <v>0</v>
      </c>
      <c r="U1120" s="38">
        <f t="shared" ref="U1120:AA1120" si="2672">U1121</f>
        <v>0</v>
      </c>
      <c r="V1120" s="38">
        <f t="shared" si="2672"/>
        <v>0</v>
      </c>
      <c r="W1120" s="38">
        <f t="shared" si="2672"/>
        <v>0</v>
      </c>
      <c r="X1120" s="22">
        <f t="shared" si="2672"/>
        <v>2412</v>
      </c>
      <c r="Y1120" s="22">
        <f t="shared" si="2672"/>
        <v>0</v>
      </c>
      <c r="Z1120" s="22">
        <f t="shared" si="2672"/>
        <v>0</v>
      </c>
      <c r="AA1120" s="22">
        <f t="shared" si="2672"/>
        <v>0</v>
      </c>
      <c r="AB1120" s="104">
        <f t="shared" si="2667"/>
        <v>0</v>
      </c>
      <c r="AC1120" s="104"/>
    </row>
    <row r="1121" spans="1:29" s="12" customFormat="1" ht="16.5">
      <c r="A1121" s="71" t="s">
        <v>175</v>
      </c>
      <c r="B1121" s="62" t="s">
        <v>11</v>
      </c>
      <c r="C1121" s="62" t="s">
        <v>60</v>
      </c>
      <c r="D1121" s="62" t="s">
        <v>491</v>
      </c>
      <c r="E1121" s="62" t="s">
        <v>174</v>
      </c>
      <c r="F1121" s="22">
        <v>2412</v>
      </c>
      <c r="G1121" s="22"/>
      <c r="H1121" s="38"/>
      <c r="I1121" s="38"/>
      <c r="J1121" s="38"/>
      <c r="K1121" s="38"/>
      <c r="L1121" s="22">
        <f>F1121+H1121+I1121+J1121+K1121</f>
        <v>2412</v>
      </c>
      <c r="M1121" s="22">
        <f>G1121+K1121</f>
        <v>0</v>
      </c>
      <c r="N1121" s="38"/>
      <c r="O1121" s="38"/>
      <c r="P1121" s="38"/>
      <c r="Q1121" s="38"/>
      <c r="R1121" s="22">
        <f>L1121+N1121+O1121+P1121+Q1121</f>
        <v>2412</v>
      </c>
      <c r="S1121" s="22">
        <f>M1121+Q1121</f>
        <v>0</v>
      </c>
      <c r="T1121" s="38"/>
      <c r="U1121" s="38"/>
      <c r="V1121" s="38"/>
      <c r="W1121" s="38"/>
      <c r="X1121" s="22">
        <f>R1121+T1121+U1121+V1121+W1121</f>
        <v>2412</v>
      </c>
      <c r="Y1121" s="22">
        <f>S1121+W1121</f>
        <v>0</v>
      </c>
      <c r="Z1121" s="22"/>
      <c r="AA1121" s="22"/>
      <c r="AB1121" s="104">
        <f t="shared" si="2667"/>
        <v>0</v>
      </c>
      <c r="AC1121" s="104"/>
    </row>
    <row r="1122" spans="1:29" s="12" customFormat="1" ht="33">
      <c r="A1122" s="27" t="s">
        <v>196</v>
      </c>
      <c r="B1122" s="62" t="s">
        <v>11</v>
      </c>
      <c r="C1122" s="62" t="s">
        <v>60</v>
      </c>
      <c r="D1122" s="21" t="s">
        <v>511</v>
      </c>
      <c r="E1122" s="49"/>
      <c r="F1122" s="22">
        <f t="shared" ref="F1122:F1123" si="2673">F1123</f>
        <v>113</v>
      </c>
      <c r="G1122" s="22"/>
      <c r="H1122" s="38">
        <f>H1123</f>
        <v>0</v>
      </c>
      <c r="I1122" s="38">
        <f t="shared" ref="I1122:Y1123" si="2674">I1123</f>
        <v>0</v>
      </c>
      <c r="J1122" s="38">
        <f t="shared" si="2674"/>
        <v>0</v>
      </c>
      <c r="K1122" s="38">
        <f t="shared" si="2674"/>
        <v>0</v>
      </c>
      <c r="L1122" s="22">
        <f t="shared" si="2674"/>
        <v>113</v>
      </c>
      <c r="M1122" s="38">
        <f t="shared" si="2674"/>
        <v>0</v>
      </c>
      <c r="N1122" s="38">
        <f>N1123</f>
        <v>0</v>
      </c>
      <c r="O1122" s="38">
        <f t="shared" si="2674"/>
        <v>0</v>
      </c>
      <c r="P1122" s="38">
        <f t="shared" si="2674"/>
        <v>0</v>
      </c>
      <c r="Q1122" s="38">
        <f t="shared" si="2674"/>
        <v>0</v>
      </c>
      <c r="R1122" s="22">
        <f t="shared" si="2674"/>
        <v>113</v>
      </c>
      <c r="S1122" s="38">
        <f t="shared" si="2674"/>
        <v>0</v>
      </c>
      <c r="T1122" s="38">
        <f>T1123</f>
        <v>0</v>
      </c>
      <c r="U1122" s="38">
        <f t="shared" si="2674"/>
        <v>0</v>
      </c>
      <c r="V1122" s="38">
        <f t="shared" si="2674"/>
        <v>0</v>
      </c>
      <c r="W1122" s="38">
        <f t="shared" si="2674"/>
        <v>0</v>
      </c>
      <c r="X1122" s="22">
        <f t="shared" si="2674"/>
        <v>113</v>
      </c>
      <c r="Y1122" s="22">
        <f t="shared" si="2674"/>
        <v>0</v>
      </c>
      <c r="Z1122" s="22">
        <f t="shared" ref="Z1122:AA1122" si="2675">Z1123</f>
        <v>96</v>
      </c>
      <c r="AA1122" s="22">
        <f t="shared" si="2675"/>
        <v>0</v>
      </c>
      <c r="AB1122" s="104">
        <f t="shared" si="2667"/>
        <v>84.955752212389385</v>
      </c>
      <c r="AC1122" s="104"/>
    </row>
    <row r="1123" spans="1:29" s="12" customFormat="1" ht="33">
      <c r="A1123" s="27" t="s">
        <v>424</v>
      </c>
      <c r="B1123" s="62" t="s">
        <v>11</v>
      </c>
      <c r="C1123" s="62" t="s">
        <v>60</v>
      </c>
      <c r="D1123" s="21" t="s">
        <v>511</v>
      </c>
      <c r="E1123" s="49">
        <v>200</v>
      </c>
      <c r="F1123" s="22">
        <f t="shared" si="2673"/>
        <v>113</v>
      </c>
      <c r="G1123" s="22"/>
      <c r="H1123" s="38">
        <f>H1124</f>
        <v>0</v>
      </c>
      <c r="I1123" s="38">
        <f t="shared" si="2674"/>
        <v>0</v>
      </c>
      <c r="J1123" s="38">
        <f t="shared" si="2674"/>
        <v>0</v>
      </c>
      <c r="K1123" s="38">
        <f t="shared" si="2674"/>
        <v>0</v>
      </c>
      <c r="L1123" s="22">
        <f t="shared" si="2674"/>
        <v>113</v>
      </c>
      <c r="M1123" s="38">
        <f t="shared" si="2674"/>
        <v>0</v>
      </c>
      <c r="N1123" s="38">
        <f>N1124</f>
        <v>0</v>
      </c>
      <c r="O1123" s="38">
        <f t="shared" si="2674"/>
        <v>0</v>
      </c>
      <c r="P1123" s="38">
        <f t="shared" si="2674"/>
        <v>0</v>
      </c>
      <c r="Q1123" s="38">
        <f t="shared" si="2674"/>
        <v>0</v>
      </c>
      <c r="R1123" s="22">
        <f t="shared" si="2674"/>
        <v>113</v>
      </c>
      <c r="S1123" s="38">
        <f t="shared" si="2674"/>
        <v>0</v>
      </c>
      <c r="T1123" s="38">
        <f>T1124</f>
        <v>0</v>
      </c>
      <c r="U1123" s="38">
        <f t="shared" ref="U1123:AA1123" si="2676">U1124</f>
        <v>0</v>
      </c>
      <c r="V1123" s="38">
        <f t="shared" si="2676"/>
        <v>0</v>
      </c>
      <c r="W1123" s="38">
        <f t="shared" si="2676"/>
        <v>0</v>
      </c>
      <c r="X1123" s="22">
        <f t="shared" si="2676"/>
        <v>113</v>
      </c>
      <c r="Y1123" s="22">
        <f t="shared" si="2676"/>
        <v>0</v>
      </c>
      <c r="Z1123" s="22">
        <f t="shared" si="2676"/>
        <v>96</v>
      </c>
      <c r="AA1123" s="22">
        <f t="shared" si="2676"/>
        <v>0</v>
      </c>
      <c r="AB1123" s="104">
        <f t="shared" si="2667"/>
        <v>84.955752212389385</v>
      </c>
      <c r="AC1123" s="104"/>
    </row>
    <row r="1124" spans="1:29" s="12" customFormat="1" ht="35.25" customHeight="1">
      <c r="A1124" s="27" t="s">
        <v>512</v>
      </c>
      <c r="B1124" s="62" t="s">
        <v>11</v>
      </c>
      <c r="C1124" s="62" t="s">
        <v>60</v>
      </c>
      <c r="D1124" s="21" t="s">
        <v>511</v>
      </c>
      <c r="E1124" s="49">
        <v>240</v>
      </c>
      <c r="F1124" s="22">
        <v>113</v>
      </c>
      <c r="G1124" s="22"/>
      <c r="H1124" s="38"/>
      <c r="I1124" s="38"/>
      <c r="J1124" s="38"/>
      <c r="K1124" s="38"/>
      <c r="L1124" s="22">
        <f>F1124+H1124+I1124+J1124+K1124</f>
        <v>113</v>
      </c>
      <c r="M1124" s="22">
        <f>G1124+K1124</f>
        <v>0</v>
      </c>
      <c r="N1124" s="38"/>
      <c r="O1124" s="38"/>
      <c r="P1124" s="38"/>
      <c r="Q1124" s="38"/>
      <c r="R1124" s="22">
        <f>L1124+N1124+O1124+P1124+Q1124</f>
        <v>113</v>
      </c>
      <c r="S1124" s="22">
        <f>M1124+Q1124</f>
        <v>0</v>
      </c>
      <c r="T1124" s="38"/>
      <c r="U1124" s="38"/>
      <c r="V1124" s="38"/>
      <c r="W1124" s="38"/>
      <c r="X1124" s="22">
        <f>R1124+T1124+U1124+V1124+W1124</f>
        <v>113</v>
      </c>
      <c r="Y1124" s="22">
        <f>S1124+W1124</f>
        <v>0</v>
      </c>
      <c r="Z1124" s="22">
        <v>96</v>
      </c>
      <c r="AA1124" s="22"/>
      <c r="AB1124" s="104">
        <f t="shared" si="2667"/>
        <v>84.955752212389385</v>
      </c>
      <c r="AC1124" s="104"/>
    </row>
    <row r="1125" spans="1:29" s="12" customFormat="1" ht="16.5">
      <c r="A1125" s="55" t="s">
        <v>140</v>
      </c>
      <c r="B1125" s="62" t="s">
        <v>11</v>
      </c>
      <c r="C1125" s="62" t="s">
        <v>60</v>
      </c>
      <c r="D1125" s="62" t="s">
        <v>323</v>
      </c>
      <c r="E1125" s="62"/>
      <c r="F1125" s="22">
        <f t="shared" ref="F1125:G1125" si="2677">F1126+F1128</f>
        <v>2210</v>
      </c>
      <c r="G1125" s="22">
        <f t="shared" si="2677"/>
        <v>0</v>
      </c>
      <c r="H1125" s="38">
        <f>H1126+H1128</f>
        <v>0</v>
      </c>
      <c r="I1125" s="38"/>
      <c r="J1125" s="38"/>
      <c r="K1125" s="38"/>
      <c r="L1125" s="22">
        <f t="shared" ref="L1125:M1125" si="2678">L1126+L1128</f>
        <v>2210</v>
      </c>
      <c r="M1125" s="22">
        <f t="shared" si="2678"/>
        <v>0</v>
      </c>
      <c r="N1125" s="38">
        <f>N1126+N1128</f>
        <v>0</v>
      </c>
      <c r="O1125" s="38"/>
      <c r="P1125" s="38"/>
      <c r="Q1125" s="38"/>
      <c r="R1125" s="22">
        <f t="shared" ref="R1125:S1125" si="2679">R1126+R1128</f>
        <v>2210</v>
      </c>
      <c r="S1125" s="22">
        <f t="shared" si="2679"/>
        <v>0</v>
      </c>
      <c r="T1125" s="38">
        <f>T1126+T1128</f>
        <v>0</v>
      </c>
      <c r="U1125" s="38"/>
      <c r="V1125" s="38"/>
      <c r="W1125" s="38"/>
      <c r="X1125" s="22">
        <f t="shared" ref="X1125" si="2680">X1126+X1128</f>
        <v>2210</v>
      </c>
      <c r="Y1125" s="22">
        <f t="shared" ref="Y1125:AA1125" si="2681">Y1126+Y1128</f>
        <v>0</v>
      </c>
      <c r="Z1125" s="22">
        <f t="shared" si="2681"/>
        <v>97</v>
      </c>
      <c r="AA1125" s="22">
        <f t="shared" si="2681"/>
        <v>0</v>
      </c>
      <c r="AB1125" s="104">
        <f t="shared" si="2667"/>
        <v>4.3891402714932122</v>
      </c>
      <c r="AC1125" s="104"/>
    </row>
    <row r="1126" spans="1:29" s="12" customFormat="1" ht="33">
      <c r="A1126" s="27" t="s">
        <v>424</v>
      </c>
      <c r="B1126" s="62" t="s">
        <v>11</v>
      </c>
      <c r="C1126" s="62" t="s">
        <v>60</v>
      </c>
      <c r="D1126" s="62" t="s">
        <v>323</v>
      </c>
      <c r="E1126" s="62" t="s">
        <v>80</v>
      </c>
      <c r="F1126" s="22">
        <f t="shared" ref="F1126:G1126" si="2682">F1127</f>
        <v>1697</v>
      </c>
      <c r="G1126" s="22">
        <f t="shared" si="2682"/>
        <v>0</v>
      </c>
      <c r="H1126" s="38">
        <f>H1127</f>
        <v>0</v>
      </c>
      <c r="I1126" s="38">
        <f t="shared" ref="I1126:AA1126" si="2683">I1127</f>
        <v>0</v>
      </c>
      <c r="J1126" s="38">
        <f t="shared" si="2683"/>
        <v>0</v>
      </c>
      <c r="K1126" s="38">
        <f t="shared" si="2683"/>
        <v>0</v>
      </c>
      <c r="L1126" s="22">
        <f t="shared" si="2683"/>
        <v>1697</v>
      </c>
      <c r="M1126" s="38">
        <f t="shared" si="2683"/>
        <v>0</v>
      </c>
      <c r="N1126" s="38">
        <f>N1127</f>
        <v>0</v>
      </c>
      <c r="O1126" s="38">
        <f t="shared" si="2683"/>
        <v>0</v>
      </c>
      <c r="P1126" s="38">
        <f t="shared" si="2683"/>
        <v>0</v>
      </c>
      <c r="Q1126" s="38">
        <f t="shared" si="2683"/>
        <v>0</v>
      </c>
      <c r="R1126" s="22">
        <f t="shared" si="2683"/>
        <v>1697</v>
      </c>
      <c r="S1126" s="38">
        <f t="shared" si="2683"/>
        <v>0</v>
      </c>
      <c r="T1126" s="38">
        <f>T1127</f>
        <v>0</v>
      </c>
      <c r="U1126" s="38">
        <f t="shared" si="2683"/>
        <v>0</v>
      </c>
      <c r="V1126" s="38">
        <f t="shared" si="2683"/>
        <v>0</v>
      </c>
      <c r="W1126" s="38">
        <f t="shared" si="2683"/>
        <v>0</v>
      </c>
      <c r="X1126" s="22">
        <f t="shared" si="2683"/>
        <v>1697</v>
      </c>
      <c r="Y1126" s="22">
        <f t="shared" si="2683"/>
        <v>0</v>
      </c>
      <c r="Z1126" s="22">
        <f t="shared" si="2683"/>
        <v>25</v>
      </c>
      <c r="AA1126" s="22">
        <f t="shared" si="2683"/>
        <v>0</v>
      </c>
      <c r="AB1126" s="104">
        <f t="shared" si="2667"/>
        <v>1.4731879787860931</v>
      </c>
      <c r="AC1126" s="104"/>
    </row>
    <row r="1127" spans="1:29" s="12" customFormat="1" ht="34.5" customHeight="1">
      <c r="A1127" s="55" t="s">
        <v>167</v>
      </c>
      <c r="B1127" s="62" t="s">
        <v>11</v>
      </c>
      <c r="C1127" s="62" t="s">
        <v>60</v>
      </c>
      <c r="D1127" s="62" t="s">
        <v>323</v>
      </c>
      <c r="E1127" s="62" t="s">
        <v>166</v>
      </c>
      <c r="F1127" s="22">
        <v>1697</v>
      </c>
      <c r="G1127" s="22"/>
      <c r="H1127" s="38"/>
      <c r="I1127" s="38"/>
      <c r="J1127" s="38"/>
      <c r="K1127" s="38"/>
      <c r="L1127" s="22">
        <f>F1127+H1127+I1127+J1127+K1127</f>
        <v>1697</v>
      </c>
      <c r="M1127" s="22">
        <f>G1127+K1127</f>
        <v>0</v>
      </c>
      <c r="N1127" s="38"/>
      <c r="O1127" s="38"/>
      <c r="P1127" s="38"/>
      <c r="Q1127" s="38"/>
      <c r="R1127" s="22">
        <f>L1127+N1127+O1127+P1127+Q1127</f>
        <v>1697</v>
      </c>
      <c r="S1127" s="22">
        <f>M1127+Q1127</f>
        <v>0</v>
      </c>
      <c r="T1127" s="38"/>
      <c r="U1127" s="38"/>
      <c r="V1127" s="38"/>
      <c r="W1127" s="38"/>
      <c r="X1127" s="22">
        <f>R1127+T1127+U1127+V1127+W1127</f>
        <v>1697</v>
      </c>
      <c r="Y1127" s="22">
        <f>S1127+W1127</f>
        <v>0</v>
      </c>
      <c r="Z1127" s="22">
        <v>25</v>
      </c>
      <c r="AA1127" s="22"/>
      <c r="AB1127" s="104">
        <f t="shared" si="2667"/>
        <v>1.4731879787860931</v>
      </c>
      <c r="AC1127" s="104"/>
    </row>
    <row r="1128" spans="1:29" s="12" customFormat="1" ht="35.25" customHeight="1">
      <c r="A1128" s="55" t="s">
        <v>83</v>
      </c>
      <c r="B1128" s="62" t="s">
        <v>11</v>
      </c>
      <c r="C1128" s="62" t="s">
        <v>60</v>
      </c>
      <c r="D1128" s="62" t="s">
        <v>323</v>
      </c>
      <c r="E1128" s="62" t="s">
        <v>84</v>
      </c>
      <c r="F1128" s="22">
        <f t="shared" ref="F1128:G1128" si="2684">F1129</f>
        <v>513</v>
      </c>
      <c r="G1128" s="22">
        <f t="shared" si="2684"/>
        <v>0</v>
      </c>
      <c r="H1128" s="38">
        <f>H1129</f>
        <v>0</v>
      </c>
      <c r="I1128" s="38">
        <f t="shared" ref="I1128:AA1128" si="2685">I1129</f>
        <v>0</v>
      </c>
      <c r="J1128" s="38">
        <f t="shared" si="2685"/>
        <v>0</v>
      </c>
      <c r="K1128" s="38">
        <f t="shared" si="2685"/>
        <v>0</v>
      </c>
      <c r="L1128" s="22">
        <f t="shared" si="2685"/>
        <v>513</v>
      </c>
      <c r="M1128" s="38">
        <f t="shared" si="2685"/>
        <v>0</v>
      </c>
      <c r="N1128" s="38">
        <f>N1129</f>
        <v>0</v>
      </c>
      <c r="O1128" s="38">
        <f t="shared" si="2685"/>
        <v>0</v>
      </c>
      <c r="P1128" s="38">
        <f t="shared" si="2685"/>
        <v>0</v>
      </c>
      <c r="Q1128" s="38">
        <f t="shared" si="2685"/>
        <v>0</v>
      </c>
      <c r="R1128" s="22">
        <f t="shared" si="2685"/>
        <v>513</v>
      </c>
      <c r="S1128" s="38">
        <f t="shared" si="2685"/>
        <v>0</v>
      </c>
      <c r="T1128" s="38">
        <f>T1129</f>
        <v>0</v>
      </c>
      <c r="U1128" s="38">
        <f t="shared" si="2685"/>
        <v>0</v>
      </c>
      <c r="V1128" s="38">
        <f t="shared" si="2685"/>
        <v>0</v>
      </c>
      <c r="W1128" s="38">
        <f t="shared" si="2685"/>
        <v>0</v>
      </c>
      <c r="X1128" s="22">
        <f t="shared" si="2685"/>
        <v>513</v>
      </c>
      <c r="Y1128" s="22">
        <f t="shared" si="2685"/>
        <v>0</v>
      </c>
      <c r="Z1128" s="22">
        <f t="shared" si="2685"/>
        <v>72</v>
      </c>
      <c r="AA1128" s="22">
        <f t="shared" si="2685"/>
        <v>0</v>
      </c>
      <c r="AB1128" s="104">
        <f t="shared" si="2667"/>
        <v>14.035087719298245</v>
      </c>
      <c r="AC1128" s="104"/>
    </row>
    <row r="1129" spans="1:29" s="12" customFormat="1" ht="16.5">
      <c r="A1129" s="55" t="s">
        <v>186</v>
      </c>
      <c r="B1129" s="62" t="s">
        <v>11</v>
      </c>
      <c r="C1129" s="62" t="s">
        <v>60</v>
      </c>
      <c r="D1129" s="62" t="s">
        <v>323</v>
      </c>
      <c r="E1129" s="62" t="s">
        <v>185</v>
      </c>
      <c r="F1129" s="22">
        <v>513</v>
      </c>
      <c r="G1129" s="22"/>
      <c r="H1129" s="38"/>
      <c r="I1129" s="38"/>
      <c r="J1129" s="38"/>
      <c r="K1129" s="38"/>
      <c r="L1129" s="22">
        <f>F1129+H1129+I1129+J1129+K1129</f>
        <v>513</v>
      </c>
      <c r="M1129" s="22">
        <f>G1129+K1129</f>
        <v>0</v>
      </c>
      <c r="N1129" s="38"/>
      <c r="O1129" s="38"/>
      <c r="P1129" s="38"/>
      <c r="Q1129" s="38"/>
      <c r="R1129" s="22">
        <f>L1129+N1129+O1129+P1129+Q1129</f>
        <v>513</v>
      </c>
      <c r="S1129" s="22">
        <f>M1129+Q1129</f>
        <v>0</v>
      </c>
      <c r="T1129" s="38"/>
      <c r="U1129" s="38"/>
      <c r="V1129" s="38"/>
      <c r="W1129" s="38"/>
      <c r="X1129" s="22">
        <f>R1129+T1129+U1129+V1129+W1129</f>
        <v>513</v>
      </c>
      <c r="Y1129" s="22">
        <f>S1129+W1129</f>
        <v>0</v>
      </c>
      <c r="Z1129" s="22">
        <f>73-1</f>
        <v>72</v>
      </c>
      <c r="AA1129" s="22"/>
      <c r="AB1129" s="104">
        <f t="shared" si="2667"/>
        <v>14.035087719298245</v>
      </c>
      <c r="AC1129" s="104"/>
    </row>
    <row r="1130" spans="1:29" s="12" customFormat="1" ht="66">
      <c r="A1130" s="55" t="s">
        <v>206</v>
      </c>
      <c r="B1130" s="62" t="s">
        <v>11</v>
      </c>
      <c r="C1130" s="62" t="s">
        <v>60</v>
      </c>
      <c r="D1130" s="62" t="s">
        <v>319</v>
      </c>
      <c r="E1130" s="62"/>
      <c r="F1130" s="22">
        <f t="shared" ref="F1130:G1132" si="2686">F1131</f>
        <v>43342</v>
      </c>
      <c r="G1130" s="22">
        <f t="shared" si="2686"/>
        <v>0</v>
      </c>
      <c r="H1130" s="38">
        <f>H1131</f>
        <v>0</v>
      </c>
      <c r="I1130" s="38">
        <f t="shared" ref="I1130:Y1132" si="2687">I1131</f>
        <v>0</v>
      </c>
      <c r="J1130" s="38">
        <f t="shared" si="2687"/>
        <v>0</v>
      </c>
      <c r="K1130" s="38">
        <f t="shared" si="2687"/>
        <v>0</v>
      </c>
      <c r="L1130" s="22">
        <f t="shared" si="2687"/>
        <v>43342</v>
      </c>
      <c r="M1130" s="38">
        <f t="shared" si="2687"/>
        <v>0</v>
      </c>
      <c r="N1130" s="38">
        <f>N1131</f>
        <v>0</v>
      </c>
      <c r="O1130" s="38">
        <f t="shared" si="2687"/>
        <v>0</v>
      </c>
      <c r="P1130" s="38">
        <f t="shared" si="2687"/>
        <v>0</v>
      </c>
      <c r="Q1130" s="38">
        <f t="shared" si="2687"/>
        <v>0</v>
      </c>
      <c r="R1130" s="22">
        <f t="shared" si="2687"/>
        <v>43342</v>
      </c>
      <c r="S1130" s="38">
        <f t="shared" si="2687"/>
        <v>0</v>
      </c>
      <c r="T1130" s="38">
        <f>T1131</f>
        <v>0</v>
      </c>
      <c r="U1130" s="38">
        <f t="shared" si="2687"/>
        <v>0</v>
      </c>
      <c r="V1130" s="38">
        <f t="shared" si="2687"/>
        <v>0</v>
      </c>
      <c r="W1130" s="38">
        <f t="shared" si="2687"/>
        <v>0</v>
      </c>
      <c r="X1130" s="22">
        <f t="shared" si="2687"/>
        <v>43342</v>
      </c>
      <c r="Y1130" s="22">
        <f t="shared" si="2687"/>
        <v>0</v>
      </c>
      <c r="Z1130" s="22">
        <f t="shared" ref="Z1130:AA1130" si="2688">Z1131</f>
        <v>8150</v>
      </c>
      <c r="AA1130" s="22">
        <f t="shared" si="2688"/>
        <v>0</v>
      </c>
      <c r="AB1130" s="104">
        <f t="shared" si="2667"/>
        <v>18.80393152138803</v>
      </c>
      <c r="AC1130" s="104"/>
    </row>
    <row r="1131" spans="1:29" s="12" customFormat="1" ht="33">
      <c r="A1131" s="55" t="s">
        <v>207</v>
      </c>
      <c r="B1131" s="62" t="s">
        <v>11</v>
      </c>
      <c r="C1131" s="62" t="s">
        <v>60</v>
      </c>
      <c r="D1131" s="62" t="s">
        <v>320</v>
      </c>
      <c r="E1131" s="62"/>
      <c r="F1131" s="22">
        <f t="shared" si="2686"/>
        <v>43342</v>
      </c>
      <c r="G1131" s="22">
        <f t="shared" si="2686"/>
        <v>0</v>
      </c>
      <c r="H1131" s="38">
        <f>H1132</f>
        <v>0</v>
      </c>
      <c r="I1131" s="38">
        <f t="shared" si="2687"/>
        <v>0</v>
      </c>
      <c r="J1131" s="38">
        <f t="shared" si="2687"/>
        <v>0</v>
      </c>
      <c r="K1131" s="38">
        <f t="shared" si="2687"/>
        <v>0</v>
      </c>
      <c r="L1131" s="22">
        <f t="shared" si="2687"/>
        <v>43342</v>
      </c>
      <c r="M1131" s="38">
        <f t="shared" si="2687"/>
        <v>0</v>
      </c>
      <c r="N1131" s="38">
        <f>N1132</f>
        <v>0</v>
      </c>
      <c r="O1131" s="38">
        <f t="shared" si="2687"/>
        <v>0</v>
      </c>
      <c r="P1131" s="38">
        <f t="shared" si="2687"/>
        <v>0</v>
      </c>
      <c r="Q1131" s="38">
        <f t="shared" si="2687"/>
        <v>0</v>
      </c>
      <c r="R1131" s="22">
        <f t="shared" si="2687"/>
        <v>43342</v>
      </c>
      <c r="S1131" s="38">
        <f t="shared" si="2687"/>
        <v>0</v>
      </c>
      <c r="T1131" s="38">
        <f>T1132</f>
        <v>0</v>
      </c>
      <c r="U1131" s="38">
        <f t="shared" ref="U1131:AA1132" si="2689">U1132</f>
        <v>0</v>
      </c>
      <c r="V1131" s="38">
        <f t="shared" si="2689"/>
        <v>0</v>
      </c>
      <c r="W1131" s="38">
        <f t="shared" si="2689"/>
        <v>0</v>
      </c>
      <c r="X1131" s="22">
        <f t="shared" si="2689"/>
        <v>43342</v>
      </c>
      <c r="Y1131" s="22">
        <f t="shared" si="2689"/>
        <v>0</v>
      </c>
      <c r="Z1131" s="22">
        <f t="shared" si="2689"/>
        <v>8150</v>
      </c>
      <c r="AA1131" s="22">
        <f t="shared" si="2689"/>
        <v>0</v>
      </c>
      <c r="AB1131" s="104">
        <f t="shared" si="2667"/>
        <v>18.80393152138803</v>
      </c>
      <c r="AC1131" s="104"/>
    </row>
    <row r="1132" spans="1:29" s="12" customFormat="1" ht="16.5">
      <c r="A1132" s="55" t="s">
        <v>99</v>
      </c>
      <c r="B1132" s="62" t="s">
        <v>11</v>
      </c>
      <c r="C1132" s="62" t="s">
        <v>60</v>
      </c>
      <c r="D1132" s="62" t="s">
        <v>320</v>
      </c>
      <c r="E1132" s="62" t="s">
        <v>100</v>
      </c>
      <c r="F1132" s="22">
        <f t="shared" si="2686"/>
        <v>43342</v>
      </c>
      <c r="G1132" s="22">
        <f t="shared" si="2686"/>
        <v>0</v>
      </c>
      <c r="H1132" s="38">
        <f>H1133</f>
        <v>0</v>
      </c>
      <c r="I1132" s="38">
        <f t="shared" si="2687"/>
        <v>0</v>
      </c>
      <c r="J1132" s="38">
        <f t="shared" si="2687"/>
        <v>0</v>
      </c>
      <c r="K1132" s="38">
        <f t="shared" si="2687"/>
        <v>0</v>
      </c>
      <c r="L1132" s="22">
        <f t="shared" si="2687"/>
        <v>43342</v>
      </c>
      <c r="M1132" s="38">
        <f t="shared" si="2687"/>
        <v>0</v>
      </c>
      <c r="N1132" s="38">
        <f>N1133</f>
        <v>0</v>
      </c>
      <c r="O1132" s="38">
        <f t="shared" si="2687"/>
        <v>0</v>
      </c>
      <c r="P1132" s="38">
        <f t="shared" si="2687"/>
        <v>0</v>
      </c>
      <c r="Q1132" s="38">
        <f t="shared" si="2687"/>
        <v>0</v>
      </c>
      <c r="R1132" s="22">
        <f t="shared" si="2687"/>
        <v>43342</v>
      </c>
      <c r="S1132" s="38">
        <f t="shared" si="2687"/>
        <v>0</v>
      </c>
      <c r="T1132" s="38">
        <f>T1133</f>
        <v>0</v>
      </c>
      <c r="U1132" s="38">
        <f t="shared" si="2689"/>
        <v>0</v>
      </c>
      <c r="V1132" s="38">
        <f t="shared" si="2689"/>
        <v>0</v>
      </c>
      <c r="W1132" s="38">
        <f t="shared" si="2689"/>
        <v>0</v>
      </c>
      <c r="X1132" s="22">
        <f t="shared" si="2689"/>
        <v>43342</v>
      </c>
      <c r="Y1132" s="22">
        <f t="shared" si="2689"/>
        <v>0</v>
      </c>
      <c r="Z1132" s="22">
        <f t="shared" si="2689"/>
        <v>8150</v>
      </c>
      <c r="AA1132" s="22">
        <f t="shared" si="2689"/>
        <v>0</v>
      </c>
      <c r="AB1132" s="104">
        <f t="shared" si="2667"/>
        <v>18.80393152138803</v>
      </c>
      <c r="AC1132" s="104"/>
    </row>
    <row r="1133" spans="1:29" s="12" customFormat="1" ht="66">
      <c r="A1133" s="27" t="s">
        <v>423</v>
      </c>
      <c r="B1133" s="62" t="s">
        <v>11</v>
      </c>
      <c r="C1133" s="62" t="s">
        <v>60</v>
      </c>
      <c r="D1133" s="62" t="s">
        <v>320</v>
      </c>
      <c r="E1133" s="62" t="s">
        <v>191</v>
      </c>
      <c r="F1133" s="22">
        <v>43342</v>
      </c>
      <c r="G1133" s="22"/>
      <c r="H1133" s="38"/>
      <c r="I1133" s="38"/>
      <c r="J1133" s="38"/>
      <c r="K1133" s="38"/>
      <c r="L1133" s="22">
        <f>F1133+H1133+I1133+J1133+K1133</f>
        <v>43342</v>
      </c>
      <c r="M1133" s="22">
        <f>G1133+K1133</f>
        <v>0</v>
      </c>
      <c r="N1133" s="38"/>
      <c r="O1133" s="38"/>
      <c r="P1133" s="38"/>
      <c r="Q1133" s="38"/>
      <c r="R1133" s="22">
        <f>L1133+N1133+O1133+P1133+Q1133</f>
        <v>43342</v>
      </c>
      <c r="S1133" s="22">
        <f>M1133+Q1133</f>
        <v>0</v>
      </c>
      <c r="T1133" s="38"/>
      <c r="U1133" s="38"/>
      <c r="V1133" s="38"/>
      <c r="W1133" s="38"/>
      <c r="X1133" s="22">
        <f>R1133+T1133+U1133+V1133+W1133</f>
        <v>43342</v>
      </c>
      <c r="Y1133" s="22">
        <f>S1133+W1133</f>
        <v>0</v>
      </c>
      <c r="Z1133" s="22">
        <v>8150</v>
      </c>
      <c r="AA1133" s="22"/>
      <c r="AB1133" s="104">
        <f t="shared" si="2667"/>
        <v>18.80393152138803</v>
      </c>
      <c r="AC1133" s="104"/>
    </row>
    <row r="1134" spans="1:29" s="12" customFormat="1" ht="67.5" customHeight="1">
      <c r="A1134" s="55" t="s">
        <v>520</v>
      </c>
      <c r="B1134" s="62" t="s">
        <v>11</v>
      </c>
      <c r="C1134" s="62" t="s">
        <v>60</v>
      </c>
      <c r="D1134" s="62" t="s">
        <v>268</v>
      </c>
      <c r="E1134" s="62"/>
      <c r="F1134" s="22">
        <f t="shared" ref="F1134:G1134" si="2690">F1139+F1135</f>
        <v>10081</v>
      </c>
      <c r="G1134" s="22">
        <f t="shared" si="2690"/>
        <v>0</v>
      </c>
      <c r="H1134" s="38">
        <f>H1135+H1139</f>
        <v>0</v>
      </c>
      <c r="I1134" s="38">
        <f t="shared" ref="I1134:M1134" si="2691">I1135+I1139</f>
        <v>0</v>
      </c>
      <c r="J1134" s="38">
        <f t="shared" si="2691"/>
        <v>0</v>
      </c>
      <c r="K1134" s="38">
        <f t="shared" si="2691"/>
        <v>0</v>
      </c>
      <c r="L1134" s="22">
        <f t="shared" si="2691"/>
        <v>10081</v>
      </c>
      <c r="M1134" s="38">
        <f t="shared" si="2691"/>
        <v>0</v>
      </c>
      <c r="N1134" s="38">
        <f>N1135+N1139</f>
        <v>0</v>
      </c>
      <c r="O1134" s="38">
        <f t="shared" ref="O1134:S1134" si="2692">O1135+O1139</f>
        <v>0</v>
      </c>
      <c r="P1134" s="38">
        <f t="shared" si="2692"/>
        <v>0</v>
      </c>
      <c r="Q1134" s="38">
        <f t="shared" si="2692"/>
        <v>0</v>
      </c>
      <c r="R1134" s="22">
        <f t="shared" si="2692"/>
        <v>10081</v>
      </c>
      <c r="S1134" s="38">
        <f t="shared" si="2692"/>
        <v>0</v>
      </c>
      <c r="T1134" s="38">
        <f>T1135+T1139</f>
        <v>0</v>
      </c>
      <c r="U1134" s="38">
        <f t="shared" ref="U1134:X1134" si="2693">U1135+U1139</f>
        <v>0</v>
      </c>
      <c r="V1134" s="38">
        <f t="shared" si="2693"/>
        <v>0</v>
      </c>
      <c r="W1134" s="38">
        <f t="shared" si="2693"/>
        <v>0</v>
      </c>
      <c r="X1134" s="22">
        <f t="shared" si="2693"/>
        <v>10081</v>
      </c>
      <c r="Y1134" s="22">
        <f t="shared" ref="Y1134:AA1134" si="2694">Y1135+Y1139</f>
        <v>0</v>
      </c>
      <c r="Z1134" s="22">
        <f t="shared" si="2694"/>
        <v>0</v>
      </c>
      <c r="AA1134" s="22">
        <f t="shared" si="2694"/>
        <v>0</v>
      </c>
      <c r="AB1134" s="104">
        <f t="shared" si="2667"/>
        <v>0</v>
      </c>
      <c r="AC1134" s="104"/>
    </row>
    <row r="1135" spans="1:29" s="12" customFormat="1" ht="16.5">
      <c r="A1135" s="55" t="s">
        <v>78</v>
      </c>
      <c r="B1135" s="62" t="s">
        <v>11</v>
      </c>
      <c r="C1135" s="62" t="s">
        <v>60</v>
      </c>
      <c r="D1135" s="62" t="s">
        <v>642</v>
      </c>
      <c r="E1135" s="62"/>
      <c r="F1135" s="22">
        <f t="shared" ref="F1135:G1137" si="2695">F1136</f>
        <v>231</v>
      </c>
      <c r="G1135" s="22">
        <f t="shared" si="2695"/>
        <v>0</v>
      </c>
      <c r="H1135" s="38">
        <f>H1136</f>
        <v>0</v>
      </c>
      <c r="I1135" s="38">
        <f t="shared" ref="I1135:Y1137" si="2696">I1136</f>
        <v>0</v>
      </c>
      <c r="J1135" s="38">
        <f t="shared" si="2696"/>
        <v>0</v>
      </c>
      <c r="K1135" s="38">
        <f t="shared" si="2696"/>
        <v>0</v>
      </c>
      <c r="L1135" s="22">
        <f t="shared" si="2696"/>
        <v>231</v>
      </c>
      <c r="M1135" s="38">
        <f t="shared" si="2696"/>
        <v>0</v>
      </c>
      <c r="N1135" s="38">
        <f>N1136</f>
        <v>0</v>
      </c>
      <c r="O1135" s="38">
        <f t="shared" si="2696"/>
        <v>0</v>
      </c>
      <c r="P1135" s="38">
        <f t="shared" si="2696"/>
        <v>0</v>
      </c>
      <c r="Q1135" s="38">
        <f t="shared" si="2696"/>
        <v>0</v>
      </c>
      <c r="R1135" s="22">
        <f t="shared" si="2696"/>
        <v>231</v>
      </c>
      <c r="S1135" s="38">
        <f t="shared" si="2696"/>
        <v>0</v>
      </c>
      <c r="T1135" s="38">
        <f>T1136</f>
        <v>0</v>
      </c>
      <c r="U1135" s="38">
        <f t="shared" si="2696"/>
        <v>0</v>
      </c>
      <c r="V1135" s="38">
        <f t="shared" si="2696"/>
        <v>0</v>
      </c>
      <c r="W1135" s="38">
        <f t="shared" si="2696"/>
        <v>0</v>
      </c>
      <c r="X1135" s="22">
        <f t="shared" si="2696"/>
        <v>231</v>
      </c>
      <c r="Y1135" s="22">
        <f t="shared" si="2696"/>
        <v>0</v>
      </c>
      <c r="Z1135" s="22">
        <f t="shared" ref="Z1135:AA1135" si="2697">Z1136</f>
        <v>0</v>
      </c>
      <c r="AA1135" s="22">
        <f t="shared" si="2697"/>
        <v>0</v>
      </c>
      <c r="AB1135" s="104">
        <f t="shared" si="2667"/>
        <v>0</v>
      </c>
      <c r="AC1135" s="104"/>
    </row>
    <row r="1136" spans="1:29" s="12" customFormat="1" ht="16.5">
      <c r="A1136" s="55" t="s">
        <v>140</v>
      </c>
      <c r="B1136" s="62" t="s">
        <v>11</v>
      </c>
      <c r="C1136" s="62" t="s">
        <v>60</v>
      </c>
      <c r="D1136" s="62" t="s">
        <v>641</v>
      </c>
      <c r="E1136" s="62"/>
      <c r="F1136" s="22">
        <f t="shared" si="2695"/>
        <v>231</v>
      </c>
      <c r="G1136" s="22">
        <f t="shared" si="2695"/>
        <v>0</v>
      </c>
      <c r="H1136" s="38">
        <f>H1137</f>
        <v>0</v>
      </c>
      <c r="I1136" s="38">
        <f t="shared" si="2696"/>
        <v>0</v>
      </c>
      <c r="J1136" s="38">
        <f t="shared" si="2696"/>
        <v>0</v>
      </c>
      <c r="K1136" s="38">
        <f t="shared" si="2696"/>
        <v>0</v>
      </c>
      <c r="L1136" s="22">
        <f t="shared" si="2696"/>
        <v>231</v>
      </c>
      <c r="M1136" s="38">
        <f t="shared" si="2696"/>
        <v>0</v>
      </c>
      <c r="N1136" s="38">
        <f>N1137</f>
        <v>0</v>
      </c>
      <c r="O1136" s="38">
        <f t="shared" si="2696"/>
        <v>0</v>
      </c>
      <c r="P1136" s="38">
        <f t="shared" si="2696"/>
        <v>0</v>
      </c>
      <c r="Q1136" s="38">
        <f t="shared" si="2696"/>
        <v>0</v>
      </c>
      <c r="R1136" s="22">
        <f t="shared" si="2696"/>
        <v>231</v>
      </c>
      <c r="S1136" s="38">
        <f t="shared" si="2696"/>
        <v>0</v>
      </c>
      <c r="T1136" s="38">
        <f>T1137</f>
        <v>0</v>
      </c>
      <c r="U1136" s="38">
        <f t="shared" ref="U1136:AA1137" si="2698">U1137</f>
        <v>0</v>
      </c>
      <c r="V1136" s="38">
        <f t="shared" si="2698"/>
        <v>0</v>
      </c>
      <c r="W1136" s="38">
        <f t="shared" si="2698"/>
        <v>0</v>
      </c>
      <c r="X1136" s="22">
        <f t="shared" si="2698"/>
        <v>231</v>
      </c>
      <c r="Y1136" s="22">
        <f t="shared" si="2698"/>
        <v>0</v>
      </c>
      <c r="Z1136" s="22">
        <f t="shared" si="2698"/>
        <v>0</v>
      </c>
      <c r="AA1136" s="22">
        <f t="shared" si="2698"/>
        <v>0</v>
      </c>
      <c r="AB1136" s="104">
        <f t="shared" si="2667"/>
        <v>0</v>
      </c>
      <c r="AC1136" s="104"/>
    </row>
    <row r="1137" spans="1:29" s="12" customFormat="1" ht="33">
      <c r="A1137" s="27" t="s">
        <v>424</v>
      </c>
      <c r="B1137" s="62" t="s">
        <v>11</v>
      </c>
      <c r="C1137" s="62" t="s">
        <v>60</v>
      </c>
      <c r="D1137" s="62" t="s">
        <v>641</v>
      </c>
      <c r="E1137" s="62" t="s">
        <v>80</v>
      </c>
      <c r="F1137" s="22">
        <f t="shared" si="2695"/>
        <v>231</v>
      </c>
      <c r="G1137" s="22">
        <f t="shared" si="2695"/>
        <v>0</v>
      </c>
      <c r="H1137" s="38">
        <f>H1138</f>
        <v>0</v>
      </c>
      <c r="I1137" s="38">
        <f t="shared" si="2696"/>
        <v>0</v>
      </c>
      <c r="J1137" s="38">
        <f t="shared" si="2696"/>
        <v>0</v>
      </c>
      <c r="K1137" s="38">
        <f t="shared" si="2696"/>
        <v>0</v>
      </c>
      <c r="L1137" s="22">
        <f t="shared" si="2696"/>
        <v>231</v>
      </c>
      <c r="M1137" s="38">
        <f t="shared" si="2696"/>
        <v>0</v>
      </c>
      <c r="N1137" s="38">
        <f>N1138</f>
        <v>0</v>
      </c>
      <c r="O1137" s="38">
        <f t="shared" si="2696"/>
        <v>0</v>
      </c>
      <c r="P1137" s="38">
        <f t="shared" si="2696"/>
        <v>0</v>
      </c>
      <c r="Q1137" s="38">
        <f t="shared" si="2696"/>
        <v>0</v>
      </c>
      <c r="R1137" s="22">
        <f t="shared" si="2696"/>
        <v>231</v>
      </c>
      <c r="S1137" s="38">
        <f t="shared" si="2696"/>
        <v>0</v>
      </c>
      <c r="T1137" s="38">
        <f>T1138</f>
        <v>0</v>
      </c>
      <c r="U1137" s="38">
        <f t="shared" si="2698"/>
        <v>0</v>
      </c>
      <c r="V1137" s="38">
        <f t="shared" si="2698"/>
        <v>0</v>
      </c>
      <c r="W1137" s="38">
        <f t="shared" si="2698"/>
        <v>0</v>
      </c>
      <c r="X1137" s="22">
        <f t="shared" si="2698"/>
        <v>231</v>
      </c>
      <c r="Y1137" s="22">
        <f t="shared" si="2698"/>
        <v>0</v>
      </c>
      <c r="Z1137" s="22">
        <f t="shared" si="2698"/>
        <v>0</v>
      </c>
      <c r="AA1137" s="22">
        <f t="shared" si="2698"/>
        <v>0</v>
      </c>
      <c r="AB1137" s="104">
        <f t="shared" si="2667"/>
        <v>0</v>
      </c>
      <c r="AC1137" s="104"/>
    </row>
    <row r="1138" spans="1:29" s="12" customFormat="1" ht="35.25" customHeight="1">
      <c r="A1138" s="55" t="s">
        <v>167</v>
      </c>
      <c r="B1138" s="62" t="s">
        <v>11</v>
      </c>
      <c r="C1138" s="62" t="s">
        <v>60</v>
      </c>
      <c r="D1138" s="62" t="s">
        <v>641</v>
      </c>
      <c r="E1138" s="62" t="s">
        <v>166</v>
      </c>
      <c r="F1138" s="22">
        <v>231</v>
      </c>
      <c r="G1138" s="22"/>
      <c r="H1138" s="38"/>
      <c r="I1138" s="38"/>
      <c r="J1138" s="38"/>
      <c r="K1138" s="38"/>
      <c r="L1138" s="22">
        <f>F1138+H1138+I1138+J1138+K1138</f>
        <v>231</v>
      </c>
      <c r="M1138" s="22">
        <f>G1138+K1138</f>
        <v>0</v>
      </c>
      <c r="N1138" s="38"/>
      <c r="O1138" s="38"/>
      <c r="P1138" s="38"/>
      <c r="Q1138" s="38"/>
      <c r="R1138" s="22">
        <f>L1138+N1138+O1138+P1138+Q1138</f>
        <v>231</v>
      </c>
      <c r="S1138" s="22">
        <f>M1138+Q1138</f>
        <v>0</v>
      </c>
      <c r="T1138" s="38"/>
      <c r="U1138" s="38"/>
      <c r="V1138" s="38"/>
      <c r="W1138" s="38"/>
      <c r="X1138" s="22">
        <f>R1138+T1138+U1138+V1138+W1138</f>
        <v>231</v>
      </c>
      <c r="Y1138" s="22">
        <f>S1138+W1138</f>
        <v>0</v>
      </c>
      <c r="Z1138" s="22"/>
      <c r="AA1138" s="22"/>
      <c r="AB1138" s="104">
        <f t="shared" si="2667"/>
        <v>0</v>
      </c>
      <c r="AC1138" s="104"/>
    </row>
    <row r="1139" spans="1:29" s="12" customFormat="1" ht="19.5" customHeight="1">
      <c r="A1139" s="27" t="s">
        <v>475</v>
      </c>
      <c r="B1139" s="62" t="s">
        <v>11</v>
      </c>
      <c r="C1139" s="62" t="s">
        <v>60</v>
      </c>
      <c r="D1139" s="62" t="s">
        <v>266</v>
      </c>
      <c r="E1139" s="62"/>
      <c r="F1139" s="22">
        <f>F1140+F1143+F1146+F1149+F1152</f>
        <v>9850</v>
      </c>
      <c r="G1139" s="22">
        <f t="shared" ref="G1139" si="2699">G1140+G1143+G1146+G1149</f>
        <v>0</v>
      </c>
      <c r="H1139" s="38">
        <f>H1140+H1143+H1146+H1149+H1152</f>
        <v>0</v>
      </c>
      <c r="I1139" s="38">
        <f t="shared" ref="I1139:M1139" si="2700">I1140+I1143+I1146+I1149+I1152</f>
        <v>0</v>
      </c>
      <c r="J1139" s="38">
        <f t="shared" si="2700"/>
        <v>0</v>
      </c>
      <c r="K1139" s="38">
        <f t="shared" si="2700"/>
        <v>0</v>
      </c>
      <c r="L1139" s="22">
        <f t="shared" si="2700"/>
        <v>9850</v>
      </c>
      <c r="M1139" s="38">
        <f t="shared" si="2700"/>
        <v>0</v>
      </c>
      <c r="N1139" s="38">
        <f>N1140+N1143+N1146+N1149+N1152</f>
        <v>0</v>
      </c>
      <c r="O1139" s="38">
        <f t="shared" ref="O1139:S1139" si="2701">O1140+O1143+O1146+O1149+O1152</f>
        <v>0</v>
      </c>
      <c r="P1139" s="38">
        <f t="shared" si="2701"/>
        <v>0</v>
      </c>
      <c r="Q1139" s="38">
        <f t="shared" si="2701"/>
        <v>0</v>
      </c>
      <c r="R1139" s="22">
        <f t="shared" si="2701"/>
        <v>9850</v>
      </c>
      <c r="S1139" s="38">
        <f t="shared" si="2701"/>
        <v>0</v>
      </c>
      <c r="T1139" s="38">
        <f>T1140+T1143+T1146+T1149+T1152</f>
        <v>0</v>
      </c>
      <c r="U1139" s="38">
        <f t="shared" ref="U1139:X1139" si="2702">U1140+U1143+U1146+U1149+U1152</f>
        <v>0</v>
      </c>
      <c r="V1139" s="38">
        <f t="shared" si="2702"/>
        <v>0</v>
      </c>
      <c r="W1139" s="38">
        <f t="shared" si="2702"/>
        <v>0</v>
      </c>
      <c r="X1139" s="22">
        <f t="shared" si="2702"/>
        <v>9850</v>
      </c>
      <c r="Y1139" s="22">
        <f t="shared" ref="Y1139:AA1139" si="2703">Y1140+Y1143+Y1146+Y1149+Y1152</f>
        <v>0</v>
      </c>
      <c r="Z1139" s="22">
        <f t="shared" si="2703"/>
        <v>0</v>
      </c>
      <c r="AA1139" s="22">
        <f t="shared" si="2703"/>
        <v>0</v>
      </c>
      <c r="AB1139" s="104">
        <f t="shared" si="2667"/>
        <v>0</v>
      </c>
      <c r="AC1139" s="104"/>
    </row>
    <row r="1140" spans="1:29" s="12" customFormat="1" ht="99">
      <c r="A1140" s="27" t="s">
        <v>535</v>
      </c>
      <c r="B1140" s="62" t="s">
        <v>11</v>
      </c>
      <c r="C1140" s="62" t="s">
        <v>60</v>
      </c>
      <c r="D1140" s="62" t="s">
        <v>536</v>
      </c>
      <c r="E1140" s="62"/>
      <c r="F1140" s="22">
        <f t="shared" ref="F1140:G1141" si="2704">F1141</f>
        <v>2687</v>
      </c>
      <c r="G1140" s="22">
        <f t="shared" si="2704"/>
        <v>0</v>
      </c>
      <c r="H1140" s="38">
        <f>H1141</f>
        <v>0</v>
      </c>
      <c r="I1140" s="38">
        <f t="shared" ref="I1140:Y1141" si="2705">I1141</f>
        <v>0</v>
      </c>
      <c r="J1140" s="38">
        <f t="shared" si="2705"/>
        <v>0</v>
      </c>
      <c r="K1140" s="38">
        <f t="shared" si="2705"/>
        <v>0</v>
      </c>
      <c r="L1140" s="22">
        <f t="shared" si="2705"/>
        <v>2687</v>
      </c>
      <c r="M1140" s="38">
        <f t="shared" si="2705"/>
        <v>0</v>
      </c>
      <c r="N1140" s="38">
        <f>N1141</f>
        <v>0</v>
      </c>
      <c r="O1140" s="38">
        <f t="shared" si="2705"/>
        <v>0</v>
      </c>
      <c r="P1140" s="38">
        <f t="shared" si="2705"/>
        <v>0</v>
      </c>
      <c r="Q1140" s="38">
        <f t="shared" si="2705"/>
        <v>0</v>
      </c>
      <c r="R1140" s="22">
        <f t="shared" si="2705"/>
        <v>2687</v>
      </c>
      <c r="S1140" s="38">
        <f t="shared" si="2705"/>
        <v>0</v>
      </c>
      <c r="T1140" s="38">
        <f>T1141</f>
        <v>0</v>
      </c>
      <c r="U1140" s="38">
        <f t="shared" si="2705"/>
        <v>0</v>
      </c>
      <c r="V1140" s="38">
        <f t="shared" si="2705"/>
        <v>0</v>
      </c>
      <c r="W1140" s="38">
        <f t="shared" si="2705"/>
        <v>0</v>
      </c>
      <c r="X1140" s="22">
        <f t="shared" si="2705"/>
        <v>2687</v>
      </c>
      <c r="Y1140" s="22">
        <f t="shared" si="2705"/>
        <v>0</v>
      </c>
      <c r="Z1140" s="22">
        <f t="shared" ref="Z1140:AA1140" si="2706">Z1141</f>
        <v>0</v>
      </c>
      <c r="AA1140" s="22">
        <f t="shared" si="2706"/>
        <v>0</v>
      </c>
      <c r="AB1140" s="104">
        <f t="shared" si="2667"/>
        <v>0</v>
      </c>
      <c r="AC1140" s="104"/>
    </row>
    <row r="1141" spans="1:29" s="12" customFormat="1" ht="36.75" customHeight="1">
      <c r="A1141" s="27" t="s">
        <v>83</v>
      </c>
      <c r="B1141" s="62" t="s">
        <v>11</v>
      </c>
      <c r="C1141" s="62" t="s">
        <v>60</v>
      </c>
      <c r="D1141" s="62" t="s">
        <v>536</v>
      </c>
      <c r="E1141" s="62" t="s">
        <v>84</v>
      </c>
      <c r="F1141" s="22">
        <f t="shared" si="2704"/>
        <v>2687</v>
      </c>
      <c r="G1141" s="22">
        <f t="shared" si="2704"/>
        <v>0</v>
      </c>
      <c r="H1141" s="38">
        <f>H1142</f>
        <v>0</v>
      </c>
      <c r="I1141" s="38">
        <f t="shared" si="2705"/>
        <v>0</v>
      </c>
      <c r="J1141" s="38">
        <f t="shared" si="2705"/>
        <v>0</v>
      </c>
      <c r="K1141" s="38">
        <f t="shared" si="2705"/>
        <v>0</v>
      </c>
      <c r="L1141" s="22">
        <f t="shared" si="2705"/>
        <v>2687</v>
      </c>
      <c r="M1141" s="38">
        <f t="shared" si="2705"/>
        <v>0</v>
      </c>
      <c r="N1141" s="38">
        <f>N1142</f>
        <v>0</v>
      </c>
      <c r="O1141" s="38">
        <f t="shared" si="2705"/>
        <v>0</v>
      </c>
      <c r="P1141" s="38">
        <f t="shared" si="2705"/>
        <v>0</v>
      </c>
      <c r="Q1141" s="38">
        <f t="shared" si="2705"/>
        <v>0</v>
      </c>
      <c r="R1141" s="22">
        <f t="shared" si="2705"/>
        <v>2687</v>
      </c>
      <c r="S1141" s="38">
        <f t="shared" si="2705"/>
        <v>0</v>
      </c>
      <c r="T1141" s="38">
        <f>T1142</f>
        <v>0</v>
      </c>
      <c r="U1141" s="38">
        <f t="shared" ref="U1141:AA1141" si="2707">U1142</f>
        <v>0</v>
      </c>
      <c r="V1141" s="38">
        <f t="shared" si="2707"/>
        <v>0</v>
      </c>
      <c r="W1141" s="38">
        <f t="shared" si="2707"/>
        <v>0</v>
      </c>
      <c r="X1141" s="22">
        <f t="shared" si="2707"/>
        <v>2687</v>
      </c>
      <c r="Y1141" s="22">
        <f t="shared" si="2707"/>
        <v>0</v>
      </c>
      <c r="Z1141" s="22">
        <f t="shared" si="2707"/>
        <v>0</v>
      </c>
      <c r="AA1141" s="22">
        <f t="shared" si="2707"/>
        <v>0</v>
      </c>
      <c r="AB1141" s="104">
        <f t="shared" si="2667"/>
        <v>0</v>
      </c>
      <c r="AC1141" s="104"/>
    </row>
    <row r="1142" spans="1:29" s="12" customFormat="1" ht="49.5">
      <c r="A1142" s="27" t="s">
        <v>190</v>
      </c>
      <c r="B1142" s="62" t="s">
        <v>11</v>
      </c>
      <c r="C1142" s="62" t="s">
        <v>60</v>
      </c>
      <c r="D1142" s="62" t="s">
        <v>536</v>
      </c>
      <c r="E1142" s="62" t="s">
        <v>180</v>
      </c>
      <c r="F1142" s="22">
        <v>2687</v>
      </c>
      <c r="G1142" s="22"/>
      <c r="H1142" s="38"/>
      <c r="I1142" s="38"/>
      <c r="J1142" s="38"/>
      <c r="K1142" s="38"/>
      <c r="L1142" s="22">
        <f>F1142+H1142+I1142+J1142+K1142</f>
        <v>2687</v>
      </c>
      <c r="M1142" s="22">
        <f>G1142+K1142</f>
        <v>0</v>
      </c>
      <c r="N1142" s="38"/>
      <c r="O1142" s="38"/>
      <c r="P1142" s="38"/>
      <c r="Q1142" s="38"/>
      <c r="R1142" s="22">
        <f>L1142+N1142+O1142+P1142+Q1142</f>
        <v>2687</v>
      </c>
      <c r="S1142" s="22">
        <f>M1142+Q1142</f>
        <v>0</v>
      </c>
      <c r="T1142" s="38"/>
      <c r="U1142" s="38"/>
      <c r="V1142" s="38"/>
      <c r="W1142" s="38"/>
      <c r="X1142" s="22">
        <f>R1142+T1142+U1142+V1142+W1142</f>
        <v>2687</v>
      </c>
      <c r="Y1142" s="22">
        <f>S1142+W1142</f>
        <v>0</v>
      </c>
      <c r="Z1142" s="22"/>
      <c r="AA1142" s="22"/>
      <c r="AB1142" s="104">
        <f t="shared" si="2667"/>
        <v>0</v>
      </c>
      <c r="AC1142" s="104"/>
    </row>
    <row r="1143" spans="1:29" s="12" customFormat="1" ht="68.25" customHeight="1">
      <c r="A1143" s="27" t="s">
        <v>476</v>
      </c>
      <c r="B1143" s="62" t="s">
        <v>11</v>
      </c>
      <c r="C1143" s="62" t="s">
        <v>60</v>
      </c>
      <c r="D1143" s="62" t="s">
        <v>477</v>
      </c>
      <c r="E1143" s="62"/>
      <c r="F1143" s="22">
        <f t="shared" ref="F1143:G1144" si="2708">F1144</f>
        <v>1000</v>
      </c>
      <c r="G1143" s="22">
        <f t="shared" si="2708"/>
        <v>0</v>
      </c>
      <c r="H1143" s="38">
        <f>H1144</f>
        <v>0</v>
      </c>
      <c r="I1143" s="38">
        <f t="shared" ref="I1143:Y1144" si="2709">I1144</f>
        <v>0</v>
      </c>
      <c r="J1143" s="38">
        <f t="shared" si="2709"/>
        <v>0</v>
      </c>
      <c r="K1143" s="38">
        <f t="shared" si="2709"/>
        <v>0</v>
      </c>
      <c r="L1143" s="22">
        <f t="shared" si="2709"/>
        <v>1000</v>
      </c>
      <c r="M1143" s="38">
        <f t="shared" si="2709"/>
        <v>0</v>
      </c>
      <c r="N1143" s="38">
        <f>N1144</f>
        <v>0</v>
      </c>
      <c r="O1143" s="38">
        <f t="shared" si="2709"/>
        <v>0</v>
      </c>
      <c r="P1143" s="38">
        <f t="shared" si="2709"/>
        <v>0</v>
      </c>
      <c r="Q1143" s="38">
        <f t="shared" si="2709"/>
        <v>0</v>
      </c>
      <c r="R1143" s="22">
        <f t="shared" si="2709"/>
        <v>1000</v>
      </c>
      <c r="S1143" s="38">
        <f t="shared" si="2709"/>
        <v>0</v>
      </c>
      <c r="T1143" s="38">
        <f>T1144</f>
        <v>0</v>
      </c>
      <c r="U1143" s="38">
        <f t="shared" si="2709"/>
        <v>0</v>
      </c>
      <c r="V1143" s="38">
        <f t="shared" si="2709"/>
        <v>0</v>
      </c>
      <c r="W1143" s="38">
        <f t="shared" si="2709"/>
        <v>0</v>
      </c>
      <c r="X1143" s="22">
        <f t="shared" si="2709"/>
        <v>1000</v>
      </c>
      <c r="Y1143" s="22">
        <f t="shared" si="2709"/>
        <v>0</v>
      </c>
      <c r="Z1143" s="22">
        <f t="shared" ref="Z1143:AA1143" si="2710">Z1144</f>
        <v>0</v>
      </c>
      <c r="AA1143" s="22">
        <f t="shared" si="2710"/>
        <v>0</v>
      </c>
      <c r="AB1143" s="104">
        <f t="shared" si="2667"/>
        <v>0</v>
      </c>
      <c r="AC1143" s="104"/>
    </row>
    <row r="1144" spans="1:29" s="12" customFormat="1" ht="37.5" customHeight="1">
      <c r="A1144" s="27" t="s">
        <v>83</v>
      </c>
      <c r="B1144" s="62" t="s">
        <v>11</v>
      </c>
      <c r="C1144" s="62" t="s">
        <v>60</v>
      </c>
      <c r="D1144" s="62" t="s">
        <v>477</v>
      </c>
      <c r="E1144" s="62" t="s">
        <v>84</v>
      </c>
      <c r="F1144" s="22">
        <f t="shared" si="2708"/>
        <v>1000</v>
      </c>
      <c r="G1144" s="22">
        <f t="shared" si="2708"/>
        <v>0</v>
      </c>
      <c r="H1144" s="38">
        <f>H1145</f>
        <v>0</v>
      </c>
      <c r="I1144" s="38">
        <f t="shared" si="2709"/>
        <v>0</v>
      </c>
      <c r="J1144" s="38">
        <f t="shared" si="2709"/>
        <v>0</v>
      </c>
      <c r="K1144" s="38">
        <f t="shared" si="2709"/>
        <v>0</v>
      </c>
      <c r="L1144" s="22">
        <f t="shared" si="2709"/>
        <v>1000</v>
      </c>
      <c r="M1144" s="38">
        <f t="shared" si="2709"/>
        <v>0</v>
      </c>
      <c r="N1144" s="38">
        <f>N1145</f>
        <v>0</v>
      </c>
      <c r="O1144" s="38">
        <f t="shared" si="2709"/>
        <v>0</v>
      </c>
      <c r="P1144" s="38">
        <f t="shared" si="2709"/>
        <v>0</v>
      </c>
      <c r="Q1144" s="38">
        <f t="shared" si="2709"/>
        <v>0</v>
      </c>
      <c r="R1144" s="22">
        <f t="shared" si="2709"/>
        <v>1000</v>
      </c>
      <c r="S1144" s="38">
        <f t="shared" si="2709"/>
        <v>0</v>
      </c>
      <c r="T1144" s="38">
        <f>T1145</f>
        <v>0</v>
      </c>
      <c r="U1144" s="38">
        <f t="shared" ref="U1144:AA1144" si="2711">U1145</f>
        <v>0</v>
      </c>
      <c r="V1144" s="38">
        <f t="shared" si="2711"/>
        <v>0</v>
      </c>
      <c r="W1144" s="38">
        <f t="shared" si="2711"/>
        <v>0</v>
      </c>
      <c r="X1144" s="22">
        <f t="shared" si="2711"/>
        <v>1000</v>
      </c>
      <c r="Y1144" s="22">
        <f t="shared" si="2711"/>
        <v>0</v>
      </c>
      <c r="Z1144" s="22">
        <f t="shared" si="2711"/>
        <v>0</v>
      </c>
      <c r="AA1144" s="22">
        <f t="shared" si="2711"/>
        <v>0</v>
      </c>
      <c r="AB1144" s="104">
        <f t="shared" si="2667"/>
        <v>0</v>
      </c>
      <c r="AC1144" s="104"/>
    </row>
    <row r="1145" spans="1:29" s="12" customFormat="1" ht="51.75" customHeight="1">
      <c r="A1145" s="27" t="s">
        <v>190</v>
      </c>
      <c r="B1145" s="62" t="s">
        <v>11</v>
      </c>
      <c r="C1145" s="62" t="s">
        <v>60</v>
      </c>
      <c r="D1145" s="62" t="s">
        <v>477</v>
      </c>
      <c r="E1145" s="62" t="s">
        <v>180</v>
      </c>
      <c r="F1145" s="22">
        <v>1000</v>
      </c>
      <c r="G1145" s="22"/>
      <c r="H1145" s="38"/>
      <c r="I1145" s="38"/>
      <c r="J1145" s="38"/>
      <c r="K1145" s="38"/>
      <c r="L1145" s="22">
        <f>F1145+H1145+I1145+J1145+K1145</f>
        <v>1000</v>
      </c>
      <c r="M1145" s="22">
        <f>G1145+K1145</f>
        <v>0</v>
      </c>
      <c r="N1145" s="38"/>
      <c r="O1145" s="38"/>
      <c r="P1145" s="38"/>
      <c r="Q1145" s="38"/>
      <c r="R1145" s="22">
        <f>L1145+N1145+O1145+P1145+Q1145</f>
        <v>1000</v>
      </c>
      <c r="S1145" s="22">
        <f>M1145+Q1145</f>
        <v>0</v>
      </c>
      <c r="T1145" s="38"/>
      <c r="U1145" s="38"/>
      <c r="V1145" s="38"/>
      <c r="W1145" s="38"/>
      <c r="X1145" s="22">
        <f>R1145+T1145+U1145+V1145+W1145</f>
        <v>1000</v>
      </c>
      <c r="Y1145" s="22">
        <f>S1145+W1145</f>
        <v>0</v>
      </c>
      <c r="Z1145" s="22"/>
      <c r="AA1145" s="22"/>
      <c r="AB1145" s="104">
        <f t="shared" si="2667"/>
        <v>0</v>
      </c>
      <c r="AC1145" s="104"/>
    </row>
    <row r="1146" spans="1:29" s="12" customFormat="1" ht="102.75" customHeight="1">
      <c r="A1146" s="27" t="s">
        <v>478</v>
      </c>
      <c r="B1146" s="64" t="s">
        <v>11</v>
      </c>
      <c r="C1146" s="64" t="s">
        <v>60</v>
      </c>
      <c r="D1146" s="62" t="s">
        <v>516</v>
      </c>
      <c r="E1146" s="64"/>
      <c r="F1146" s="23">
        <f t="shared" ref="F1146:F1147" si="2712">F1147</f>
        <v>3463</v>
      </c>
      <c r="G1146" s="22"/>
      <c r="H1146" s="38">
        <f>H1147</f>
        <v>0</v>
      </c>
      <c r="I1146" s="38">
        <f t="shared" ref="I1146:Y1147" si="2713">I1147</f>
        <v>0</v>
      </c>
      <c r="J1146" s="38">
        <f t="shared" si="2713"/>
        <v>0</v>
      </c>
      <c r="K1146" s="38">
        <f t="shared" si="2713"/>
        <v>0</v>
      </c>
      <c r="L1146" s="22">
        <f t="shared" si="2713"/>
        <v>3463</v>
      </c>
      <c r="M1146" s="38">
        <f t="shared" si="2713"/>
        <v>0</v>
      </c>
      <c r="N1146" s="38">
        <f>N1147</f>
        <v>0</v>
      </c>
      <c r="O1146" s="38">
        <f t="shared" si="2713"/>
        <v>0</v>
      </c>
      <c r="P1146" s="38">
        <f t="shared" si="2713"/>
        <v>0</v>
      </c>
      <c r="Q1146" s="38">
        <f t="shared" si="2713"/>
        <v>0</v>
      </c>
      <c r="R1146" s="22">
        <f t="shared" si="2713"/>
        <v>3463</v>
      </c>
      <c r="S1146" s="38">
        <f t="shared" si="2713"/>
        <v>0</v>
      </c>
      <c r="T1146" s="38">
        <f>T1147</f>
        <v>0</v>
      </c>
      <c r="U1146" s="38">
        <f t="shared" si="2713"/>
        <v>0</v>
      </c>
      <c r="V1146" s="38">
        <f t="shared" si="2713"/>
        <v>0</v>
      </c>
      <c r="W1146" s="38">
        <f t="shared" si="2713"/>
        <v>0</v>
      </c>
      <c r="X1146" s="22">
        <f t="shared" si="2713"/>
        <v>3463</v>
      </c>
      <c r="Y1146" s="22">
        <f t="shared" si="2713"/>
        <v>0</v>
      </c>
      <c r="Z1146" s="22">
        <f t="shared" ref="Z1146:AA1146" si="2714">Z1147</f>
        <v>0</v>
      </c>
      <c r="AA1146" s="22">
        <f t="shared" si="2714"/>
        <v>0</v>
      </c>
      <c r="AB1146" s="104">
        <f t="shared" si="2667"/>
        <v>0</v>
      </c>
      <c r="AC1146" s="104"/>
    </row>
    <row r="1147" spans="1:29" s="12" customFormat="1" ht="36.75" customHeight="1">
      <c r="A1147" s="27" t="s">
        <v>83</v>
      </c>
      <c r="B1147" s="64" t="s">
        <v>11</v>
      </c>
      <c r="C1147" s="64" t="s">
        <v>60</v>
      </c>
      <c r="D1147" s="62" t="s">
        <v>516</v>
      </c>
      <c r="E1147" s="64" t="s">
        <v>84</v>
      </c>
      <c r="F1147" s="23">
        <f t="shared" si="2712"/>
        <v>3463</v>
      </c>
      <c r="G1147" s="22"/>
      <c r="H1147" s="38">
        <f>H1148</f>
        <v>0</v>
      </c>
      <c r="I1147" s="38">
        <f t="shared" si="2713"/>
        <v>0</v>
      </c>
      <c r="J1147" s="38">
        <f t="shared" si="2713"/>
        <v>0</v>
      </c>
      <c r="K1147" s="38">
        <f t="shared" si="2713"/>
        <v>0</v>
      </c>
      <c r="L1147" s="22">
        <f t="shared" si="2713"/>
        <v>3463</v>
      </c>
      <c r="M1147" s="38">
        <f t="shared" si="2713"/>
        <v>0</v>
      </c>
      <c r="N1147" s="38">
        <f>N1148</f>
        <v>0</v>
      </c>
      <c r="O1147" s="38">
        <f t="shared" si="2713"/>
        <v>0</v>
      </c>
      <c r="P1147" s="38">
        <f t="shared" si="2713"/>
        <v>0</v>
      </c>
      <c r="Q1147" s="38">
        <f t="shared" si="2713"/>
        <v>0</v>
      </c>
      <c r="R1147" s="22">
        <f t="shared" si="2713"/>
        <v>3463</v>
      </c>
      <c r="S1147" s="38">
        <f t="shared" si="2713"/>
        <v>0</v>
      </c>
      <c r="T1147" s="38">
        <f>T1148</f>
        <v>0</v>
      </c>
      <c r="U1147" s="38">
        <f t="shared" ref="U1147:AA1147" si="2715">U1148</f>
        <v>0</v>
      </c>
      <c r="V1147" s="38">
        <f t="shared" si="2715"/>
        <v>0</v>
      </c>
      <c r="W1147" s="38">
        <f t="shared" si="2715"/>
        <v>0</v>
      </c>
      <c r="X1147" s="22">
        <f t="shared" si="2715"/>
        <v>3463</v>
      </c>
      <c r="Y1147" s="22">
        <f t="shared" si="2715"/>
        <v>0</v>
      </c>
      <c r="Z1147" s="22">
        <f t="shared" si="2715"/>
        <v>0</v>
      </c>
      <c r="AA1147" s="22">
        <f t="shared" si="2715"/>
        <v>0</v>
      </c>
      <c r="AB1147" s="104">
        <f t="shared" si="2667"/>
        <v>0</v>
      </c>
      <c r="AC1147" s="104"/>
    </row>
    <row r="1148" spans="1:29" s="12" customFormat="1" ht="49.5" customHeight="1">
      <c r="A1148" s="27" t="s">
        <v>190</v>
      </c>
      <c r="B1148" s="64" t="s">
        <v>11</v>
      </c>
      <c r="C1148" s="64" t="s">
        <v>60</v>
      </c>
      <c r="D1148" s="62" t="s">
        <v>516</v>
      </c>
      <c r="E1148" s="64" t="s">
        <v>180</v>
      </c>
      <c r="F1148" s="22">
        <v>3463</v>
      </c>
      <c r="G1148" s="22"/>
      <c r="H1148" s="38"/>
      <c r="I1148" s="38"/>
      <c r="J1148" s="38"/>
      <c r="K1148" s="38"/>
      <c r="L1148" s="22">
        <f>F1148+H1148+I1148+J1148+K1148</f>
        <v>3463</v>
      </c>
      <c r="M1148" s="22">
        <f>G1148+K1148</f>
        <v>0</v>
      </c>
      <c r="N1148" s="38"/>
      <c r="O1148" s="38"/>
      <c r="P1148" s="38"/>
      <c r="Q1148" s="38"/>
      <c r="R1148" s="22">
        <f>L1148+N1148+O1148+P1148+Q1148</f>
        <v>3463</v>
      </c>
      <c r="S1148" s="22">
        <f>M1148+Q1148</f>
        <v>0</v>
      </c>
      <c r="T1148" s="38"/>
      <c r="U1148" s="38"/>
      <c r="V1148" s="38"/>
      <c r="W1148" s="38"/>
      <c r="X1148" s="22">
        <f>R1148+T1148+U1148+V1148+W1148</f>
        <v>3463</v>
      </c>
      <c r="Y1148" s="22">
        <f>S1148+W1148</f>
        <v>0</v>
      </c>
      <c r="Z1148" s="22"/>
      <c r="AA1148" s="22"/>
      <c r="AB1148" s="104">
        <f t="shared" si="2667"/>
        <v>0</v>
      </c>
      <c r="AC1148" s="104"/>
    </row>
    <row r="1149" spans="1:29" s="12" customFormat="1" ht="87.75" customHeight="1">
      <c r="A1149" s="27" t="s">
        <v>542</v>
      </c>
      <c r="B1149" s="62" t="s">
        <v>11</v>
      </c>
      <c r="C1149" s="62" t="s">
        <v>60</v>
      </c>
      <c r="D1149" s="62" t="s">
        <v>545</v>
      </c>
      <c r="E1149" s="62"/>
      <c r="F1149" s="22">
        <f t="shared" ref="F1149:G1150" si="2716">F1150</f>
        <v>2000</v>
      </c>
      <c r="G1149" s="22">
        <f t="shared" si="2716"/>
        <v>0</v>
      </c>
      <c r="H1149" s="38">
        <f>H1150</f>
        <v>0</v>
      </c>
      <c r="I1149" s="38">
        <f t="shared" ref="I1149:Y1150" si="2717">I1150</f>
        <v>0</v>
      </c>
      <c r="J1149" s="38">
        <f t="shared" si="2717"/>
        <v>0</v>
      </c>
      <c r="K1149" s="38">
        <f t="shared" si="2717"/>
        <v>0</v>
      </c>
      <c r="L1149" s="22">
        <f t="shared" si="2717"/>
        <v>2000</v>
      </c>
      <c r="M1149" s="38">
        <f t="shared" si="2717"/>
        <v>0</v>
      </c>
      <c r="N1149" s="38">
        <f>N1150</f>
        <v>0</v>
      </c>
      <c r="O1149" s="38">
        <f t="shared" si="2717"/>
        <v>0</v>
      </c>
      <c r="P1149" s="38">
        <f t="shared" si="2717"/>
        <v>0</v>
      </c>
      <c r="Q1149" s="38">
        <f t="shared" si="2717"/>
        <v>0</v>
      </c>
      <c r="R1149" s="22">
        <f t="shared" si="2717"/>
        <v>2000</v>
      </c>
      <c r="S1149" s="38">
        <f t="shared" si="2717"/>
        <v>0</v>
      </c>
      <c r="T1149" s="38">
        <f>T1150</f>
        <v>0</v>
      </c>
      <c r="U1149" s="38">
        <f t="shared" si="2717"/>
        <v>0</v>
      </c>
      <c r="V1149" s="38">
        <f t="shared" si="2717"/>
        <v>0</v>
      </c>
      <c r="W1149" s="38">
        <f t="shared" si="2717"/>
        <v>0</v>
      </c>
      <c r="X1149" s="22">
        <f t="shared" si="2717"/>
        <v>2000</v>
      </c>
      <c r="Y1149" s="22">
        <f t="shared" si="2717"/>
        <v>0</v>
      </c>
      <c r="Z1149" s="22">
        <f t="shared" ref="Z1149:AA1149" si="2718">Z1150</f>
        <v>0</v>
      </c>
      <c r="AA1149" s="22">
        <f t="shared" si="2718"/>
        <v>0</v>
      </c>
      <c r="AB1149" s="104">
        <f t="shared" si="2667"/>
        <v>0</v>
      </c>
      <c r="AC1149" s="104"/>
    </row>
    <row r="1150" spans="1:29" s="12" customFormat="1" ht="41.25" customHeight="1">
      <c r="A1150" s="55" t="s">
        <v>83</v>
      </c>
      <c r="B1150" s="62" t="s">
        <v>11</v>
      </c>
      <c r="C1150" s="62" t="s">
        <v>60</v>
      </c>
      <c r="D1150" s="62" t="s">
        <v>545</v>
      </c>
      <c r="E1150" s="62" t="s">
        <v>84</v>
      </c>
      <c r="F1150" s="22">
        <f t="shared" si="2716"/>
        <v>2000</v>
      </c>
      <c r="G1150" s="22">
        <f t="shared" si="2716"/>
        <v>0</v>
      </c>
      <c r="H1150" s="38">
        <f>H1151</f>
        <v>0</v>
      </c>
      <c r="I1150" s="38">
        <f t="shared" si="2717"/>
        <v>0</v>
      </c>
      <c r="J1150" s="38">
        <f t="shared" si="2717"/>
        <v>0</v>
      </c>
      <c r="K1150" s="38">
        <f t="shared" si="2717"/>
        <v>0</v>
      </c>
      <c r="L1150" s="22">
        <f t="shared" si="2717"/>
        <v>2000</v>
      </c>
      <c r="M1150" s="38">
        <f t="shared" si="2717"/>
        <v>0</v>
      </c>
      <c r="N1150" s="38">
        <f>N1151</f>
        <v>0</v>
      </c>
      <c r="O1150" s="38">
        <f t="shared" si="2717"/>
        <v>0</v>
      </c>
      <c r="P1150" s="38">
        <f t="shared" si="2717"/>
        <v>0</v>
      </c>
      <c r="Q1150" s="38">
        <f t="shared" si="2717"/>
        <v>0</v>
      </c>
      <c r="R1150" s="22">
        <f t="shared" si="2717"/>
        <v>2000</v>
      </c>
      <c r="S1150" s="38">
        <f t="shared" si="2717"/>
        <v>0</v>
      </c>
      <c r="T1150" s="38">
        <f>T1151</f>
        <v>0</v>
      </c>
      <c r="U1150" s="38">
        <f t="shared" ref="U1150:AA1150" si="2719">U1151</f>
        <v>0</v>
      </c>
      <c r="V1150" s="38">
        <f t="shared" si="2719"/>
        <v>0</v>
      </c>
      <c r="W1150" s="38">
        <f t="shared" si="2719"/>
        <v>0</v>
      </c>
      <c r="X1150" s="22">
        <f t="shared" si="2719"/>
        <v>2000</v>
      </c>
      <c r="Y1150" s="22">
        <f t="shared" si="2719"/>
        <v>0</v>
      </c>
      <c r="Z1150" s="22">
        <f t="shared" si="2719"/>
        <v>0</v>
      </c>
      <c r="AA1150" s="22">
        <f t="shared" si="2719"/>
        <v>0</v>
      </c>
      <c r="AB1150" s="104">
        <f t="shared" si="2667"/>
        <v>0</v>
      </c>
      <c r="AC1150" s="104"/>
    </row>
    <row r="1151" spans="1:29" s="12" customFormat="1" ht="49.5">
      <c r="A1151" s="27" t="s">
        <v>190</v>
      </c>
      <c r="B1151" s="62" t="s">
        <v>11</v>
      </c>
      <c r="C1151" s="62" t="s">
        <v>60</v>
      </c>
      <c r="D1151" s="62" t="s">
        <v>545</v>
      </c>
      <c r="E1151" s="62" t="s">
        <v>180</v>
      </c>
      <c r="F1151" s="22">
        <v>2000</v>
      </c>
      <c r="G1151" s="22"/>
      <c r="H1151" s="38"/>
      <c r="I1151" s="38"/>
      <c r="J1151" s="38"/>
      <c r="K1151" s="38"/>
      <c r="L1151" s="22">
        <f>F1151+H1151+I1151+J1151+K1151</f>
        <v>2000</v>
      </c>
      <c r="M1151" s="22">
        <f>G1151+K1151</f>
        <v>0</v>
      </c>
      <c r="N1151" s="38"/>
      <c r="O1151" s="38"/>
      <c r="P1151" s="38"/>
      <c r="Q1151" s="38"/>
      <c r="R1151" s="22">
        <f>L1151+N1151+O1151+P1151+Q1151</f>
        <v>2000</v>
      </c>
      <c r="S1151" s="22">
        <f>M1151+Q1151</f>
        <v>0</v>
      </c>
      <c r="T1151" s="38"/>
      <c r="U1151" s="38"/>
      <c r="V1151" s="38"/>
      <c r="W1151" s="38"/>
      <c r="X1151" s="22">
        <f>R1151+T1151+U1151+V1151+W1151</f>
        <v>2000</v>
      </c>
      <c r="Y1151" s="22">
        <f>S1151+W1151</f>
        <v>0</v>
      </c>
      <c r="Z1151" s="22"/>
      <c r="AA1151" s="22"/>
      <c r="AB1151" s="104">
        <f t="shared" si="2667"/>
        <v>0</v>
      </c>
      <c r="AC1151" s="104"/>
    </row>
    <row r="1152" spans="1:29" s="12" customFormat="1" ht="115.5">
      <c r="A1152" s="27" t="s">
        <v>676</v>
      </c>
      <c r="B1152" s="64" t="s">
        <v>11</v>
      </c>
      <c r="C1152" s="64" t="s">
        <v>60</v>
      </c>
      <c r="D1152" s="62" t="s">
        <v>677</v>
      </c>
      <c r="E1152" s="64"/>
      <c r="F1152" s="22">
        <f>F1153</f>
        <v>700</v>
      </c>
      <c r="G1152" s="22"/>
      <c r="H1152" s="38">
        <f>H1153</f>
        <v>0</v>
      </c>
      <c r="I1152" s="38">
        <f t="shared" ref="I1152:Y1153" si="2720">I1153</f>
        <v>0</v>
      </c>
      <c r="J1152" s="38">
        <f t="shared" si="2720"/>
        <v>0</v>
      </c>
      <c r="K1152" s="38">
        <f t="shared" si="2720"/>
        <v>0</v>
      </c>
      <c r="L1152" s="22">
        <f t="shared" si="2720"/>
        <v>700</v>
      </c>
      <c r="M1152" s="38">
        <f t="shared" si="2720"/>
        <v>0</v>
      </c>
      <c r="N1152" s="38">
        <f>N1153</f>
        <v>0</v>
      </c>
      <c r="O1152" s="38">
        <f t="shared" si="2720"/>
        <v>0</v>
      </c>
      <c r="P1152" s="38">
        <f t="shared" si="2720"/>
        <v>0</v>
      </c>
      <c r="Q1152" s="38">
        <f t="shared" si="2720"/>
        <v>0</v>
      </c>
      <c r="R1152" s="22">
        <f t="shared" si="2720"/>
        <v>700</v>
      </c>
      <c r="S1152" s="38">
        <f t="shared" si="2720"/>
        <v>0</v>
      </c>
      <c r="T1152" s="38">
        <f>T1153</f>
        <v>0</v>
      </c>
      <c r="U1152" s="38">
        <f t="shared" si="2720"/>
        <v>0</v>
      </c>
      <c r="V1152" s="38">
        <f t="shared" si="2720"/>
        <v>0</v>
      </c>
      <c r="W1152" s="38">
        <f t="shared" si="2720"/>
        <v>0</v>
      </c>
      <c r="X1152" s="22">
        <f t="shared" si="2720"/>
        <v>700</v>
      </c>
      <c r="Y1152" s="22">
        <f t="shared" si="2720"/>
        <v>0</v>
      </c>
      <c r="Z1152" s="22">
        <f t="shared" ref="Z1152:AA1152" si="2721">Z1153</f>
        <v>0</v>
      </c>
      <c r="AA1152" s="22">
        <f t="shared" si="2721"/>
        <v>0</v>
      </c>
      <c r="AB1152" s="104">
        <f t="shared" si="2667"/>
        <v>0</v>
      </c>
      <c r="AC1152" s="104"/>
    </row>
    <row r="1153" spans="1:29" s="12" customFormat="1" ht="49.5">
      <c r="A1153" s="27" t="s">
        <v>83</v>
      </c>
      <c r="B1153" s="64" t="s">
        <v>11</v>
      </c>
      <c r="C1153" s="64" t="s">
        <v>60</v>
      </c>
      <c r="D1153" s="62" t="s">
        <v>677</v>
      </c>
      <c r="E1153" s="64" t="s">
        <v>84</v>
      </c>
      <c r="F1153" s="22">
        <f>F1154</f>
        <v>700</v>
      </c>
      <c r="G1153" s="22"/>
      <c r="H1153" s="38">
        <f>H1154</f>
        <v>0</v>
      </c>
      <c r="I1153" s="38">
        <f t="shared" si="2720"/>
        <v>0</v>
      </c>
      <c r="J1153" s="38">
        <f t="shared" si="2720"/>
        <v>0</v>
      </c>
      <c r="K1153" s="38">
        <f t="shared" si="2720"/>
        <v>0</v>
      </c>
      <c r="L1153" s="22">
        <f t="shared" si="2720"/>
        <v>700</v>
      </c>
      <c r="M1153" s="38">
        <f t="shared" si="2720"/>
        <v>0</v>
      </c>
      <c r="N1153" s="38">
        <f>N1154</f>
        <v>0</v>
      </c>
      <c r="O1153" s="38">
        <f t="shared" si="2720"/>
        <v>0</v>
      </c>
      <c r="P1153" s="38">
        <f t="shared" si="2720"/>
        <v>0</v>
      </c>
      <c r="Q1153" s="38">
        <f t="shared" si="2720"/>
        <v>0</v>
      </c>
      <c r="R1153" s="22">
        <f t="shared" si="2720"/>
        <v>700</v>
      </c>
      <c r="S1153" s="38">
        <f t="shared" si="2720"/>
        <v>0</v>
      </c>
      <c r="T1153" s="38">
        <f>T1154</f>
        <v>0</v>
      </c>
      <c r="U1153" s="38">
        <f t="shared" ref="U1153:AA1153" si="2722">U1154</f>
        <v>0</v>
      </c>
      <c r="V1153" s="38">
        <f t="shared" si="2722"/>
        <v>0</v>
      </c>
      <c r="W1153" s="38">
        <f t="shared" si="2722"/>
        <v>0</v>
      </c>
      <c r="X1153" s="22">
        <f t="shared" si="2722"/>
        <v>700</v>
      </c>
      <c r="Y1153" s="22">
        <f t="shared" si="2722"/>
        <v>0</v>
      </c>
      <c r="Z1153" s="22">
        <f t="shared" si="2722"/>
        <v>0</v>
      </c>
      <c r="AA1153" s="22">
        <f t="shared" si="2722"/>
        <v>0</v>
      </c>
      <c r="AB1153" s="104">
        <f t="shared" si="2667"/>
        <v>0</v>
      </c>
      <c r="AC1153" s="104"/>
    </row>
    <row r="1154" spans="1:29" s="12" customFormat="1" ht="49.5">
      <c r="A1154" s="27" t="s">
        <v>190</v>
      </c>
      <c r="B1154" s="64" t="s">
        <v>11</v>
      </c>
      <c r="C1154" s="64" t="s">
        <v>60</v>
      </c>
      <c r="D1154" s="62" t="s">
        <v>677</v>
      </c>
      <c r="E1154" s="64" t="s">
        <v>180</v>
      </c>
      <c r="F1154" s="22">
        <v>700</v>
      </c>
      <c r="G1154" s="22"/>
      <c r="H1154" s="38"/>
      <c r="I1154" s="38"/>
      <c r="J1154" s="38"/>
      <c r="K1154" s="38"/>
      <c r="L1154" s="22">
        <f>F1154+H1154+I1154+J1154+K1154</f>
        <v>700</v>
      </c>
      <c r="M1154" s="22">
        <f>G1154+K1154</f>
        <v>0</v>
      </c>
      <c r="N1154" s="38"/>
      <c r="O1154" s="38"/>
      <c r="P1154" s="38"/>
      <c r="Q1154" s="38"/>
      <c r="R1154" s="22">
        <f>L1154+N1154+O1154+P1154+Q1154</f>
        <v>700</v>
      </c>
      <c r="S1154" s="22">
        <f>M1154+Q1154</f>
        <v>0</v>
      </c>
      <c r="T1154" s="38"/>
      <c r="U1154" s="38"/>
      <c r="V1154" s="38"/>
      <c r="W1154" s="38"/>
      <c r="X1154" s="22">
        <f>R1154+T1154+U1154+V1154+W1154</f>
        <v>700</v>
      </c>
      <c r="Y1154" s="22">
        <f>S1154+W1154</f>
        <v>0</v>
      </c>
      <c r="Z1154" s="22"/>
      <c r="AA1154" s="22"/>
      <c r="AB1154" s="104">
        <f t="shared" si="2667"/>
        <v>0</v>
      </c>
      <c r="AC1154" s="104"/>
    </row>
    <row r="1155" spans="1:29" s="12" customFormat="1" ht="15.75" customHeight="1">
      <c r="A1155" s="27"/>
      <c r="B1155" s="21"/>
      <c r="C1155" s="21"/>
      <c r="D1155" s="26"/>
      <c r="E1155" s="21"/>
      <c r="F1155" s="38"/>
      <c r="G1155" s="38"/>
      <c r="H1155" s="38"/>
      <c r="I1155" s="38"/>
      <c r="J1155" s="38"/>
      <c r="K1155" s="38"/>
      <c r="L1155" s="38"/>
      <c r="M1155" s="38"/>
      <c r="N1155" s="38"/>
      <c r="O1155" s="38"/>
      <c r="P1155" s="38"/>
      <c r="Q1155" s="38"/>
      <c r="R1155" s="38"/>
      <c r="S1155" s="38"/>
      <c r="T1155" s="38"/>
      <c r="U1155" s="38"/>
      <c r="V1155" s="38"/>
      <c r="W1155" s="38"/>
      <c r="X1155" s="38"/>
      <c r="Y1155" s="38"/>
      <c r="Z1155" s="22"/>
      <c r="AA1155" s="22"/>
      <c r="AB1155" s="104"/>
      <c r="AC1155" s="104"/>
    </row>
    <row r="1156" spans="1:29" s="12" customFormat="1" ht="24" customHeight="1">
      <c r="A1156" s="41" t="s">
        <v>74</v>
      </c>
      <c r="B1156" s="16" t="s">
        <v>75</v>
      </c>
      <c r="C1156" s="16"/>
      <c r="D1156" s="26"/>
      <c r="E1156" s="21"/>
      <c r="F1156" s="18">
        <f t="shared" ref="F1156:G1156" si="2723">F1158+F1182</f>
        <v>29632</v>
      </c>
      <c r="G1156" s="18">
        <f t="shared" si="2723"/>
        <v>0</v>
      </c>
      <c r="H1156" s="18">
        <f>H1158+H1182</f>
        <v>58876</v>
      </c>
      <c r="I1156" s="18">
        <f t="shared" ref="I1156:M1156" si="2724">I1158+I1182</f>
        <v>-1775</v>
      </c>
      <c r="J1156" s="18">
        <f t="shared" si="2724"/>
        <v>0</v>
      </c>
      <c r="K1156" s="18">
        <f t="shared" si="2724"/>
        <v>33718</v>
      </c>
      <c r="L1156" s="18">
        <f t="shared" si="2724"/>
        <v>120451</v>
      </c>
      <c r="M1156" s="18">
        <f t="shared" si="2724"/>
        <v>33718</v>
      </c>
      <c r="N1156" s="18">
        <f>N1158+N1182</f>
        <v>518</v>
      </c>
      <c r="O1156" s="18">
        <f t="shared" ref="O1156:S1156" si="2725">O1158+O1182</f>
        <v>0</v>
      </c>
      <c r="P1156" s="18">
        <f t="shared" si="2725"/>
        <v>0</v>
      </c>
      <c r="Q1156" s="18">
        <f t="shared" si="2725"/>
        <v>9841</v>
      </c>
      <c r="R1156" s="18">
        <f t="shared" si="2725"/>
        <v>130810</v>
      </c>
      <c r="S1156" s="18">
        <f t="shared" si="2725"/>
        <v>43559</v>
      </c>
      <c r="T1156" s="18">
        <f>T1158+T1182</f>
        <v>0</v>
      </c>
      <c r="U1156" s="18">
        <f t="shared" ref="U1156:Y1156" si="2726">U1158+U1182</f>
        <v>0</v>
      </c>
      <c r="V1156" s="18">
        <f t="shared" si="2726"/>
        <v>0</v>
      </c>
      <c r="W1156" s="18">
        <f t="shared" si="2726"/>
        <v>0</v>
      </c>
      <c r="X1156" s="18">
        <f t="shared" si="2726"/>
        <v>130810</v>
      </c>
      <c r="Y1156" s="18">
        <f t="shared" si="2726"/>
        <v>43559</v>
      </c>
      <c r="Z1156" s="18">
        <f t="shared" ref="Z1156:AA1156" si="2727">Z1158+Z1182</f>
        <v>4850</v>
      </c>
      <c r="AA1156" s="18">
        <f t="shared" si="2727"/>
        <v>0</v>
      </c>
      <c r="AB1156" s="103">
        <f t="shared" si="2667"/>
        <v>3.7076676095099765</v>
      </c>
      <c r="AC1156" s="103">
        <f t="shared" ref="AC1156:AC1179" si="2728">AA1156/Y1156*100</f>
        <v>0</v>
      </c>
    </row>
    <row r="1157" spans="1:29" s="12" customFormat="1" ht="15.75" customHeight="1">
      <c r="A1157" s="41"/>
      <c r="B1157" s="16"/>
      <c r="C1157" s="16"/>
      <c r="D1157" s="26"/>
      <c r="E1157" s="21"/>
      <c r="F1157" s="38"/>
      <c r="G1157" s="38"/>
      <c r="H1157" s="38"/>
      <c r="I1157" s="38"/>
      <c r="J1157" s="38"/>
      <c r="K1157" s="38"/>
      <c r="L1157" s="38"/>
      <c r="M1157" s="38"/>
      <c r="N1157" s="38"/>
      <c r="O1157" s="38"/>
      <c r="P1157" s="38"/>
      <c r="Q1157" s="38"/>
      <c r="R1157" s="38"/>
      <c r="S1157" s="38"/>
      <c r="T1157" s="38"/>
      <c r="U1157" s="38"/>
      <c r="V1157" s="38"/>
      <c r="W1157" s="38"/>
      <c r="X1157" s="38"/>
      <c r="Y1157" s="38"/>
      <c r="Z1157" s="22"/>
      <c r="AA1157" s="22"/>
      <c r="AB1157" s="104"/>
      <c r="AC1157" s="104"/>
    </row>
    <row r="1158" spans="1:29" s="12" customFormat="1" ht="26.25" customHeight="1">
      <c r="A1158" s="50" t="s">
        <v>76</v>
      </c>
      <c r="B1158" s="19" t="s">
        <v>57</v>
      </c>
      <c r="C1158" s="19" t="s">
        <v>50</v>
      </c>
      <c r="D1158" s="26"/>
      <c r="E1158" s="21"/>
      <c r="F1158" s="20">
        <f>F1159+F1176+F1171</f>
        <v>18203</v>
      </c>
      <c r="G1158" s="20">
        <f>G1159+G1176+G1171</f>
        <v>0</v>
      </c>
      <c r="H1158" s="38">
        <f>H1159+H1171</f>
        <v>0</v>
      </c>
      <c r="I1158" s="38">
        <f t="shared" ref="I1158:M1158" si="2729">I1159+I1171</f>
        <v>0</v>
      </c>
      <c r="J1158" s="38">
        <f t="shared" si="2729"/>
        <v>0</v>
      </c>
      <c r="K1158" s="38">
        <f t="shared" si="2729"/>
        <v>0</v>
      </c>
      <c r="L1158" s="20">
        <f t="shared" si="2729"/>
        <v>18203</v>
      </c>
      <c r="M1158" s="38">
        <f t="shared" si="2729"/>
        <v>0</v>
      </c>
      <c r="N1158" s="38">
        <f>N1159+N1171</f>
        <v>0</v>
      </c>
      <c r="O1158" s="38">
        <f t="shared" ref="O1158:S1158" si="2730">O1159+O1171</f>
        <v>0</v>
      </c>
      <c r="P1158" s="38">
        <f t="shared" si="2730"/>
        <v>0</v>
      </c>
      <c r="Q1158" s="38">
        <f t="shared" si="2730"/>
        <v>0</v>
      </c>
      <c r="R1158" s="20">
        <f t="shared" si="2730"/>
        <v>18203</v>
      </c>
      <c r="S1158" s="38">
        <f t="shared" si="2730"/>
        <v>0</v>
      </c>
      <c r="T1158" s="38">
        <f>T1159+T1171</f>
        <v>0</v>
      </c>
      <c r="U1158" s="38">
        <f t="shared" ref="U1158:Y1158" si="2731">U1159+U1171</f>
        <v>0</v>
      </c>
      <c r="V1158" s="38">
        <f t="shared" si="2731"/>
        <v>0</v>
      </c>
      <c r="W1158" s="38">
        <f t="shared" si="2731"/>
        <v>0</v>
      </c>
      <c r="X1158" s="20">
        <f t="shared" si="2731"/>
        <v>18203</v>
      </c>
      <c r="Y1158" s="38">
        <f t="shared" si="2731"/>
        <v>0</v>
      </c>
      <c r="Z1158" s="20">
        <f t="shared" ref="Z1158:AA1158" si="2732">Z1159+Z1171</f>
        <v>3199</v>
      </c>
      <c r="AA1158" s="20">
        <f t="shared" si="2732"/>
        <v>0</v>
      </c>
      <c r="AB1158" s="105">
        <f t="shared" si="2667"/>
        <v>17.574026259407791</v>
      </c>
      <c r="AC1158" s="105"/>
    </row>
    <row r="1159" spans="1:29" s="12" customFormat="1" ht="49.5">
      <c r="A1159" s="55" t="s">
        <v>461</v>
      </c>
      <c r="B1159" s="62" t="s">
        <v>57</v>
      </c>
      <c r="C1159" s="62" t="s">
        <v>50</v>
      </c>
      <c r="D1159" s="62" t="s">
        <v>256</v>
      </c>
      <c r="E1159" s="21"/>
      <c r="F1159" s="22">
        <f t="shared" ref="F1159:G1159" si="2733">F1160+F1164</f>
        <v>18185</v>
      </c>
      <c r="G1159" s="22">
        <f t="shared" si="2733"/>
        <v>0</v>
      </c>
      <c r="H1159" s="38">
        <f>H1160+H1164</f>
        <v>0</v>
      </c>
      <c r="I1159" s="38">
        <f t="shared" ref="I1159:M1159" si="2734">I1160+I1164</f>
        <v>0</v>
      </c>
      <c r="J1159" s="38">
        <f t="shared" si="2734"/>
        <v>0</v>
      </c>
      <c r="K1159" s="38">
        <f t="shared" si="2734"/>
        <v>0</v>
      </c>
      <c r="L1159" s="22">
        <f t="shared" si="2734"/>
        <v>18185</v>
      </c>
      <c r="M1159" s="38">
        <f t="shared" si="2734"/>
        <v>0</v>
      </c>
      <c r="N1159" s="38">
        <f>N1160+N1164</f>
        <v>0</v>
      </c>
      <c r="O1159" s="38">
        <f t="shared" ref="O1159:S1159" si="2735">O1160+O1164</f>
        <v>0</v>
      </c>
      <c r="P1159" s="38">
        <f t="shared" si="2735"/>
        <v>0</v>
      </c>
      <c r="Q1159" s="38">
        <f t="shared" si="2735"/>
        <v>0</v>
      </c>
      <c r="R1159" s="22">
        <f t="shared" si="2735"/>
        <v>18185</v>
      </c>
      <c r="S1159" s="38">
        <f t="shared" si="2735"/>
        <v>0</v>
      </c>
      <c r="T1159" s="38">
        <f>T1160+T1164</f>
        <v>0</v>
      </c>
      <c r="U1159" s="38">
        <f t="shared" ref="U1159:Y1159" si="2736">U1160+U1164</f>
        <v>0</v>
      </c>
      <c r="V1159" s="38">
        <f t="shared" si="2736"/>
        <v>0</v>
      </c>
      <c r="W1159" s="38">
        <f t="shared" si="2736"/>
        <v>0</v>
      </c>
      <c r="X1159" s="22">
        <f t="shared" si="2736"/>
        <v>18185</v>
      </c>
      <c r="Y1159" s="38">
        <f t="shared" si="2736"/>
        <v>0</v>
      </c>
      <c r="Z1159" s="22">
        <f t="shared" ref="Z1159:AA1159" si="2737">Z1160+Z1164</f>
        <v>3199</v>
      </c>
      <c r="AA1159" s="22">
        <f t="shared" si="2737"/>
        <v>0</v>
      </c>
      <c r="AB1159" s="104">
        <f t="shared" si="2667"/>
        <v>17.591421501237285</v>
      </c>
      <c r="AC1159" s="104"/>
    </row>
    <row r="1160" spans="1:29" s="12" customFormat="1" ht="33" customHeight="1">
      <c r="A1160" s="48" t="s">
        <v>212</v>
      </c>
      <c r="B1160" s="62" t="s">
        <v>57</v>
      </c>
      <c r="C1160" s="62" t="s">
        <v>50</v>
      </c>
      <c r="D1160" s="62" t="s">
        <v>257</v>
      </c>
      <c r="E1160" s="62"/>
      <c r="F1160" s="22">
        <f t="shared" ref="F1160:G1162" si="2738">F1161</f>
        <v>18058</v>
      </c>
      <c r="G1160" s="22">
        <f t="shared" si="2738"/>
        <v>0</v>
      </c>
      <c r="H1160" s="38">
        <f>H1161</f>
        <v>0</v>
      </c>
      <c r="I1160" s="38"/>
      <c r="J1160" s="38"/>
      <c r="K1160" s="38"/>
      <c r="L1160" s="22">
        <f t="shared" ref="L1160:M1162" si="2739">L1161</f>
        <v>18058</v>
      </c>
      <c r="M1160" s="22">
        <f t="shared" si="2739"/>
        <v>0</v>
      </c>
      <c r="N1160" s="38">
        <f>N1161</f>
        <v>0</v>
      </c>
      <c r="O1160" s="38"/>
      <c r="P1160" s="38"/>
      <c r="Q1160" s="38"/>
      <c r="R1160" s="22">
        <f t="shared" ref="R1160:S1162" si="2740">R1161</f>
        <v>18058</v>
      </c>
      <c r="S1160" s="22">
        <f t="shared" si="2740"/>
        <v>0</v>
      </c>
      <c r="T1160" s="38">
        <f>T1161</f>
        <v>0</v>
      </c>
      <c r="U1160" s="38"/>
      <c r="V1160" s="38"/>
      <c r="W1160" s="38"/>
      <c r="X1160" s="22">
        <f t="shared" ref="X1160:AA1162" si="2741">X1161</f>
        <v>18058</v>
      </c>
      <c r="Y1160" s="22">
        <f t="shared" si="2741"/>
        <v>0</v>
      </c>
      <c r="Z1160" s="22">
        <f t="shared" si="2741"/>
        <v>3199</v>
      </c>
      <c r="AA1160" s="22">
        <f t="shared" si="2741"/>
        <v>0</v>
      </c>
      <c r="AB1160" s="104">
        <f t="shared" si="2667"/>
        <v>17.715140104108983</v>
      </c>
      <c r="AC1160" s="104"/>
    </row>
    <row r="1161" spans="1:29" s="12" customFormat="1" ht="33">
      <c r="A1161" s="55" t="s">
        <v>135</v>
      </c>
      <c r="B1161" s="62" t="s">
        <v>57</v>
      </c>
      <c r="C1161" s="62" t="s">
        <v>50</v>
      </c>
      <c r="D1161" s="62" t="s">
        <v>263</v>
      </c>
      <c r="E1161" s="62"/>
      <c r="F1161" s="22">
        <f t="shared" si="2738"/>
        <v>18058</v>
      </c>
      <c r="G1161" s="22">
        <f t="shared" si="2738"/>
        <v>0</v>
      </c>
      <c r="H1161" s="38">
        <f>H1162</f>
        <v>0</v>
      </c>
      <c r="I1161" s="38">
        <f t="shared" ref="I1161:K1162" si="2742">I1162</f>
        <v>0</v>
      </c>
      <c r="J1161" s="38">
        <f t="shared" si="2742"/>
        <v>0</v>
      </c>
      <c r="K1161" s="38">
        <f t="shared" si="2742"/>
        <v>0</v>
      </c>
      <c r="L1161" s="22">
        <f t="shared" si="2739"/>
        <v>18058</v>
      </c>
      <c r="M1161" s="38">
        <f t="shared" si="2739"/>
        <v>0</v>
      </c>
      <c r="N1161" s="38">
        <f>N1162</f>
        <v>0</v>
      </c>
      <c r="O1161" s="38">
        <f t="shared" ref="O1161:Q1162" si="2743">O1162</f>
        <v>0</v>
      </c>
      <c r="P1161" s="38">
        <f t="shared" si="2743"/>
        <v>0</v>
      </c>
      <c r="Q1161" s="38">
        <f t="shared" si="2743"/>
        <v>0</v>
      </c>
      <c r="R1161" s="22">
        <f t="shared" si="2740"/>
        <v>18058</v>
      </c>
      <c r="S1161" s="38">
        <f t="shared" si="2740"/>
        <v>0</v>
      </c>
      <c r="T1161" s="38">
        <f>T1162</f>
        <v>0</v>
      </c>
      <c r="U1161" s="38">
        <f t="shared" ref="U1161:W1162" si="2744">U1162</f>
        <v>0</v>
      </c>
      <c r="V1161" s="38">
        <f t="shared" si="2744"/>
        <v>0</v>
      </c>
      <c r="W1161" s="38">
        <f t="shared" si="2744"/>
        <v>0</v>
      </c>
      <c r="X1161" s="22">
        <f t="shared" si="2741"/>
        <v>18058</v>
      </c>
      <c r="Y1161" s="38">
        <f t="shared" si="2741"/>
        <v>0</v>
      </c>
      <c r="Z1161" s="22">
        <f t="shared" si="2741"/>
        <v>3199</v>
      </c>
      <c r="AA1161" s="22">
        <f t="shared" si="2741"/>
        <v>0</v>
      </c>
      <c r="AB1161" s="104">
        <f t="shared" si="2667"/>
        <v>17.715140104108983</v>
      </c>
      <c r="AC1161" s="104"/>
    </row>
    <row r="1162" spans="1:29" s="12" customFormat="1" ht="36.75" customHeight="1">
      <c r="A1162" s="55" t="s">
        <v>83</v>
      </c>
      <c r="B1162" s="62" t="s">
        <v>57</v>
      </c>
      <c r="C1162" s="62" t="s">
        <v>50</v>
      </c>
      <c r="D1162" s="62" t="s">
        <v>263</v>
      </c>
      <c r="E1162" s="62">
        <v>600</v>
      </c>
      <c r="F1162" s="22">
        <f t="shared" si="2738"/>
        <v>18058</v>
      </c>
      <c r="G1162" s="22">
        <f t="shared" si="2738"/>
        <v>0</v>
      </c>
      <c r="H1162" s="38">
        <f>H1163</f>
        <v>0</v>
      </c>
      <c r="I1162" s="38">
        <f t="shared" si="2742"/>
        <v>0</v>
      </c>
      <c r="J1162" s="38">
        <f t="shared" si="2742"/>
        <v>0</v>
      </c>
      <c r="K1162" s="38">
        <f t="shared" si="2742"/>
        <v>0</v>
      </c>
      <c r="L1162" s="22">
        <f t="shared" si="2739"/>
        <v>18058</v>
      </c>
      <c r="M1162" s="38">
        <f t="shared" si="2739"/>
        <v>0</v>
      </c>
      <c r="N1162" s="38">
        <f>N1163</f>
        <v>0</v>
      </c>
      <c r="O1162" s="38">
        <f t="shared" si="2743"/>
        <v>0</v>
      </c>
      <c r="P1162" s="38">
        <f t="shared" si="2743"/>
        <v>0</v>
      </c>
      <c r="Q1162" s="38">
        <f t="shared" si="2743"/>
        <v>0</v>
      </c>
      <c r="R1162" s="22">
        <f t="shared" si="2740"/>
        <v>18058</v>
      </c>
      <c r="S1162" s="38">
        <f t="shared" si="2740"/>
        <v>0</v>
      </c>
      <c r="T1162" s="38">
        <f>T1163</f>
        <v>0</v>
      </c>
      <c r="U1162" s="38">
        <f t="shared" si="2744"/>
        <v>0</v>
      </c>
      <c r="V1162" s="38">
        <f t="shared" si="2744"/>
        <v>0</v>
      </c>
      <c r="W1162" s="38">
        <f t="shared" si="2744"/>
        <v>0</v>
      </c>
      <c r="X1162" s="22">
        <f t="shared" si="2741"/>
        <v>18058</v>
      </c>
      <c r="Y1162" s="38">
        <f t="shared" si="2741"/>
        <v>0</v>
      </c>
      <c r="Z1162" s="22">
        <f t="shared" si="2741"/>
        <v>3199</v>
      </c>
      <c r="AA1162" s="22">
        <f t="shared" si="2741"/>
        <v>0</v>
      </c>
      <c r="AB1162" s="104">
        <f t="shared" si="2667"/>
        <v>17.715140104108983</v>
      </c>
      <c r="AC1162" s="104"/>
    </row>
    <row r="1163" spans="1:29" s="12" customFormat="1" ht="21" customHeight="1">
      <c r="A1163" s="27" t="s">
        <v>175</v>
      </c>
      <c r="B1163" s="62" t="s">
        <v>57</v>
      </c>
      <c r="C1163" s="62" t="s">
        <v>50</v>
      </c>
      <c r="D1163" s="62" t="s">
        <v>263</v>
      </c>
      <c r="E1163" s="62" t="s">
        <v>174</v>
      </c>
      <c r="F1163" s="22">
        <f>15331+2727</f>
        <v>18058</v>
      </c>
      <c r="G1163" s="22"/>
      <c r="H1163" s="38"/>
      <c r="I1163" s="38"/>
      <c r="J1163" s="38"/>
      <c r="K1163" s="38"/>
      <c r="L1163" s="22">
        <f>F1163+H1163+I1163+J1163+K1163</f>
        <v>18058</v>
      </c>
      <c r="M1163" s="22">
        <f>G1163+K1163</f>
        <v>0</v>
      </c>
      <c r="N1163" s="38"/>
      <c r="O1163" s="38"/>
      <c r="P1163" s="38"/>
      <c r="Q1163" s="38"/>
      <c r="R1163" s="22">
        <f>L1163+N1163+O1163+P1163+Q1163</f>
        <v>18058</v>
      </c>
      <c r="S1163" s="22">
        <f>M1163+Q1163</f>
        <v>0</v>
      </c>
      <c r="T1163" s="38"/>
      <c r="U1163" s="38"/>
      <c r="V1163" s="38"/>
      <c r="W1163" s="38"/>
      <c r="X1163" s="22">
        <f>R1163+T1163+U1163+V1163+W1163</f>
        <v>18058</v>
      </c>
      <c r="Y1163" s="22">
        <f>S1163+W1163</f>
        <v>0</v>
      </c>
      <c r="Z1163" s="22">
        <v>3199</v>
      </c>
      <c r="AA1163" s="22"/>
      <c r="AB1163" s="104">
        <f t="shared" si="2667"/>
        <v>17.715140104108983</v>
      </c>
      <c r="AC1163" s="104"/>
    </row>
    <row r="1164" spans="1:29" s="12" customFormat="1" ht="19.5" customHeight="1">
      <c r="A1164" s="55" t="s">
        <v>78</v>
      </c>
      <c r="B1164" s="62" t="s">
        <v>57</v>
      </c>
      <c r="C1164" s="62" t="s">
        <v>50</v>
      </c>
      <c r="D1164" s="62" t="s">
        <v>259</v>
      </c>
      <c r="E1164" s="62"/>
      <c r="F1164" s="22">
        <f t="shared" ref="F1164:G1164" si="2745">F1165+F1168</f>
        <v>127</v>
      </c>
      <c r="G1164" s="22">
        <f t="shared" si="2745"/>
        <v>0</v>
      </c>
      <c r="H1164" s="38">
        <f>H1165+H1168</f>
        <v>0</v>
      </c>
      <c r="I1164" s="38">
        <f t="shared" ref="I1164:M1164" si="2746">I1165+I1168</f>
        <v>0</v>
      </c>
      <c r="J1164" s="38">
        <f t="shared" si="2746"/>
        <v>0</v>
      </c>
      <c r="K1164" s="38">
        <f t="shared" si="2746"/>
        <v>0</v>
      </c>
      <c r="L1164" s="22">
        <f t="shared" si="2746"/>
        <v>127</v>
      </c>
      <c r="M1164" s="38">
        <f t="shared" si="2746"/>
        <v>0</v>
      </c>
      <c r="N1164" s="38">
        <f>N1165+N1168</f>
        <v>0</v>
      </c>
      <c r="O1164" s="38">
        <f t="shared" ref="O1164:S1164" si="2747">O1165+O1168</f>
        <v>0</v>
      </c>
      <c r="P1164" s="38">
        <f t="shared" si="2747"/>
        <v>0</v>
      </c>
      <c r="Q1164" s="38">
        <f t="shared" si="2747"/>
        <v>0</v>
      </c>
      <c r="R1164" s="22">
        <f t="shared" si="2747"/>
        <v>127</v>
      </c>
      <c r="S1164" s="38">
        <f t="shared" si="2747"/>
        <v>0</v>
      </c>
      <c r="T1164" s="38">
        <f>T1165+T1168</f>
        <v>0</v>
      </c>
      <c r="U1164" s="38">
        <f t="shared" ref="U1164:X1164" si="2748">U1165+U1168</f>
        <v>0</v>
      </c>
      <c r="V1164" s="38">
        <f t="shared" si="2748"/>
        <v>0</v>
      </c>
      <c r="W1164" s="38">
        <f t="shared" si="2748"/>
        <v>0</v>
      </c>
      <c r="X1164" s="22">
        <f t="shared" si="2748"/>
        <v>127</v>
      </c>
      <c r="Y1164" s="22">
        <f t="shared" ref="Y1164:AA1164" si="2749">Y1165+Y1168</f>
        <v>0</v>
      </c>
      <c r="Z1164" s="22">
        <f t="shared" si="2749"/>
        <v>0</v>
      </c>
      <c r="AA1164" s="22">
        <f t="shared" si="2749"/>
        <v>0</v>
      </c>
      <c r="AB1164" s="104">
        <f t="shared" si="2667"/>
        <v>0</v>
      </c>
      <c r="AC1164" s="104"/>
    </row>
    <row r="1165" spans="1:29" s="12" customFormat="1" ht="34.5" customHeight="1">
      <c r="A1165" s="55" t="s">
        <v>134</v>
      </c>
      <c r="B1165" s="62" t="s">
        <v>57</v>
      </c>
      <c r="C1165" s="62" t="s">
        <v>50</v>
      </c>
      <c r="D1165" s="62" t="s">
        <v>264</v>
      </c>
      <c r="E1165" s="62"/>
      <c r="F1165" s="22">
        <f t="shared" ref="F1165:G1166" si="2750">F1166</f>
        <v>21</v>
      </c>
      <c r="G1165" s="22">
        <f t="shared" si="2750"/>
        <v>0</v>
      </c>
      <c r="H1165" s="38">
        <f>H1166</f>
        <v>0</v>
      </c>
      <c r="I1165" s="38">
        <f t="shared" ref="I1165:Y1166" si="2751">I1166</f>
        <v>0</v>
      </c>
      <c r="J1165" s="38">
        <f t="shared" si="2751"/>
        <v>0</v>
      </c>
      <c r="K1165" s="38">
        <f t="shared" si="2751"/>
        <v>0</v>
      </c>
      <c r="L1165" s="22">
        <f t="shared" si="2751"/>
        <v>21</v>
      </c>
      <c r="M1165" s="38">
        <f t="shared" si="2751"/>
        <v>0</v>
      </c>
      <c r="N1165" s="38">
        <f>N1166</f>
        <v>0</v>
      </c>
      <c r="O1165" s="38">
        <f t="shared" si="2751"/>
        <v>0</v>
      </c>
      <c r="P1165" s="38">
        <f t="shared" si="2751"/>
        <v>0</v>
      </c>
      <c r="Q1165" s="38">
        <f t="shared" si="2751"/>
        <v>0</v>
      </c>
      <c r="R1165" s="22">
        <f t="shared" si="2751"/>
        <v>21</v>
      </c>
      <c r="S1165" s="38">
        <f t="shared" si="2751"/>
        <v>0</v>
      </c>
      <c r="T1165" s="38">
        <f>T1166</f>
        <v>0</v>
      </c>
      <c r="U1165" s="38">
        <f t="shared" si="2751"/>
        <v>0</v>
      </c>
      <c r="V1165" s="38">
        <f t="shared" si="2751"/>
        <v>0</v>
      </c>
      <c r="W1165" s="38">
        <f t="shared" si="2751"/>
        <v>0</v>
      </c>
      <c r="X1165" s="22">
        <f t="shared" si="2751"/>
        <v>21</v>
      </c>
      <c r="Y1165" s="22">
        <f t="shared" si="2751"/>
        <v>0</v>
      </c>
      <c r="Z1165" s="22">
        <f t="shared" ref="Z1165:AA1165" si="2752">Z1166</f>
        <v>0</v>
      </c>
      <c r="AA1165" s="22">
        <f t="shared" si="2752"/>
        <v>0</v>
      </c>
      <c r="AB1165" s="104">
        <f t="shared" si="2667"/>
        <v>0</v>
      </c>
      <c r="AC1165" s="104"/>
    </row>
    <row r="1166" spans="1:29" s="12" customFormat="1" ht="36.75" customHeight="1">
      <c r="A1166" s="55" t="s">
        <v>83</v>
      </c>
      <c r="B1166" s="62" t="s">
        <v>57</v>
      </c>
      <c r="C1166" s="62" t="s">
        <v>50</v>
      </c>
      <c r="D1166" s="62" t="s">
        <v>264</v>
      </c>
      <c r="E1166" s="62">
        <v>600</v>
      </c>
      <c r="F1166" s="22">
        <f t="shared" si="2750"/>
        <v>21</v>
      </c>
      <c r="G1166" s="22">
        <f t="shared" si="2750"/>
        <v>0</v>
      </c>
      <c r="H1166" s="38">
        <f>H1167</f>
        <v>0</v>
      </c>
      <c r="I1166" s="38">
        <f t="shared" si="2751"/>
        <v>0</v>
      </c>
      <c r="J1166" s="38">
        <f t="shared" si="2751"/>
        <v>0</v>
      </c>
      <c r="K1166" s="38">
        <f t="shared" si="2751"/>
        <v>0</v>
      </c>
      <c r="L1166" s="22">
        <f t="shared" si="2751"/>
        <v>21</v>
      </c>
      <c r="M1166" s="38">
        <f t="shared" si="2751"/>
        <v>0</v>
      </c>
      <c r="N1166" s="38">
        <f>N1167</f>
        <v>0</v>
      </c>
      <c r="O1166" s="38">
        <f t="shared" si="2751"/>
        <v>0</v>
      </c>
      <c r="P1166" s="38">
        <f t="shared" si="2751"/>
        <v>0</v>
      </c>
      <c r="Q1166" s="38">
        <f t="shared" si="2751"/>
        <v>0</v>
      </c>
      <c r="R1166" s="22">
        <f t="shared" si="2751"/>
        <v>21</v>
      </c>
      <c r="S1166" s="38">
        <f t="shared" si="2751"/>
        <v>0</v>
      </c>
      <c r="T1166" s="38">
        <f>T1167</f>
        <v>0</v>
      </c>
      <c r="U1166" s="38">
        <f t="shared" ref="U1166:AA1166" si="2753">U1167</f>
        <v>0</v>
      </c>
      <c r="V1166" s="38">
        <f t="shared" si="2753"/>
        <v>0</v>
      </c>
      <c r="W1166" s="38">
        <f t="shared" si="2753"/>
        <v>0</v>
      </c>
      <c r="X1166" s="22">
        <f t="shared" si="2753"/>
        <v>21</v>
      </c>
      <c r="Y1166" s="22">
        <f t="shared" si="2753"/>
        <v>0</v>
      </c>
      <c r="Z1166" s="22">
        <f t="shared" si="2753"/>
        <v>0</v>
      </c>
      <c r="AA1166" s="22">
        <f t="shared" si="2753"/>
        <v>0</v>
      </c>
      <c r="AB1166" s="104">
        <f t="shared" si="2667"/>
        <v>0</v>
      </c>
      <c r="AC1166" s="104"/>
    </row>
    <row r="1167" spans="1:29" s="12" customFormat="1" ht="22.5" customHeight="1">
      <c r="A1167" s="27" t="s">
        <v>175</v>
      </c>
      <c r="B1167" s="62" t="s">
        <v>57</v>
      </c>
      <c r="C1167" s="62" t="s">
        <v>50</v>
      </c>
      <c r="D1167" s="62" t="s">
        <v>264</v>
      </c>
      <c r="E1167" s="62" t="s">
        <v>174</v>
      </c>
      <c r="F1167" s="22">
        <v>21</v>
      </c>
      <c r="G1167" s="22"/>
      <c r="H1167" s="38"/>
      <c r="I1167" s="38"/>
      <c r="J1167" s="38"/>
      <c r="K1167" s="38"/>
      <c r="L1167" s="22">
        <f>F1167+H1167+I1167+J1167+K1167</f>
        <v>21</v>
      </c>
      <c r="M1167" s="22">
        <f>G1167+K1167</f>
        <v>0</v>
      </c>
      <c r="N1167" s="38"/>
      <c r="O1167" s="38"/>
      <c r="P1167" s="38"/>
      <c r="Q1167" s="38"/>
      <c r="R1167" s="22">
        <f>L1167+N1167+O1167+P1167+Q1167</f>
        <v>21</v>
      </c>
      <c r="S1167" s="22">
        <f>M1167+Q1167</f>
        <v>0</v>
      </c>
      <c r="T1167" s="38"/>
      <c r="U1167" s="38"/>
      <c r="V1167" s="38"/>
      <c r="W1167" s="38"/>
      <c r="X1167" s="22">
        <f>R1167+T1167+U1167+V1167+W1167</f>
        <v>21</v>
      </c>
      <c r="Y1167" s="22">
        <f>S1167+W1167</f>
        <v>0</v>
      </c>
      <c r="Z1167" s="22"/>
      <c r="AA1167" s="22"/>
      <c r="AB1167" s="104">
        <f t="shared" si="2667"/>
        <v>0</v>
      </c>
      <c r="AC1167" s="104"/>
    </row>
    <row r="1168" spans="1:29" s="12" customFormat="1" ht="50.25" customHeight="1">
      <c r="A1168" s="27" t="s">
        <v>265</v>
      </c>
      <c r="B1168" s="62" t="s">
        <v>57</v>
      </c>
      <c r="C1168" s="62" t="s">
        <v>50</v>
      </c>
      <c r="D1168" s="62" t="s">
        <v>419</v>
      </c>
      <c r="E1168" s="62"/>
      <c r="F1168" s="22">
        <f t="shared" ref="F1168:G1169" si="2754">F1169</f>
        <v>106</v>
      </c>
      <c r="G1168" s="22">
        <f t="shared" si="2754"/>
        <v>0</v>
      </c>
      <c r="H1168" s="38">
        <f>H1169</f>
        <v>0</v>
      </c>
      <c r="I1168" s="38">
        <f t="shared" ref="I1168:Y1169" si="2755">I1169</f>
        <v>0</v>
      </c>
      <c r="J1168" s="38">
        <f t="shared" si="2755"/>
        <v>0</v>
      </c>
      <c r="K1168" s="38">
        <f t="shared" si="2755"/>
        <v>0</v>
      </c>
      <c r="L1168" s="22">
        <f t="shared" si="2755"/>
        <v>106</v>
      </c>
      <c r="M1168" s="38">
        <f t="shared" si="2755"/>
        <v>0</v>
      </c>
      <c r="N1168" s="38">
        <f>N1169</f>
        <v>0</v>
      </c>
      <c r="O1168" s="38">
        <f t="shared" si="2755"/>
        <v>0</v>
      </c>
      <c r="P1168" s="38">
        <f t="shared" si="2755"/>
        <v>0</v>
      </c>
      <c r="Q1168" s="38">
        <f t="shared" si="2755"/>
        <v>0</v>
      </c>
      <c r="R1168" s="22">
        <f t="shared" si="2755"/>
        <v>106</v>
      </c>
      <c r="S1168" s="38">
        <f t="shared" si="2755"/>
        <v>0</v>
      </c>
      <c r="T1168" s="38">
        <f>T1169</f>
        <v>0</v>
      </c>
      <c r="U1168" s="38">
        <f t="shared" si="2755"/>
        <v>0</v>
      </c>
      <c r="V1168" s="38">
        <f t="shared" si="2755"/>
        <v>0</v>
      </c>
      <c r="W1168" s="38">
        <f t="shared" si="2755"/>
        <v>0</v>
      </c>
      <c r="X1168" s="22">
        <f t="shared" si="2755"/>
        <v>106</v>
      </c>
      <c r="Y1168" s="22">
        <f t="shared" si="2755"/>
        <v>0</v>
      </c>
      <c r="Z1168" s="22">
        <f t="shared" ref="Z1168:AA1168" si="2756">Z1169</f>
        <v>0</v>
      </c>
      <c r="AA1168" s="22">
        <f t="shared" si="2756"/>
        <v>0</v>
      </c>
      <c r="AB1168" s="104">
        <f t="shared" si="2667"/>
        <v>0</v>
      </c>
      <c r="AC1168" s="104"/>
    </row>
    <row r="1169" spans="1:29" s="12" customFormat="1" ht="38.25" customHeight="1">
      <c r="A1169" s="27" t="s">
        <v>424</v>
      </c>
      <c r="B1169" s="62" t="s">
        <v>57</v>
      </c>
      <c r="C1169" s="62" t="s">
        <v>50</v>
      </c>
      <c r="D1169" s="62" t="s">
        <v>419</v>
      </c>
      <c r="E1169" s="62" t="s">
        <v>80</v>
      </c>
      <c r="F1169" s="22">
        <f t="shared" si="2754"/>
        <v>106</v>
      </c>
      <c r="G1169" s="22">
        <f t="shared" si="2754"/>
        <v>0</v>
      </c>
      <c r="H1169" s="38">
        <f>H1170</f>
        <v>0</v>
      </c>
      <c r="I1169" s="38">
        <f t="shared" si="2755"/>
        <v>0</v>
      </c>
      <c r="J1169" s="38">
        <f t="shared" si="2755"/>
        <v>0</v>
      </c>
      <c r="K1169" s="38">
        <f t="shared" si="2755"/>
        <v>0</v>
      </c>
      <c r="L1169" s="22">
        <f t="shared" si="2755"/>
        <v>106</v>
      </c>
      <c r="M1169" s="38">
        <f t="shared" si="2755"/>
        <v>0</v>
      </c>
      <c r="N1169" s="38">
        <f>N1170</f>
        <v>0</v>
      </c>
      <c r="O1169" s="38">
        <f t="shared" si="2755"/>
        <v>0</v>
      </c>
      <c r="P1169" s="38">
        <f t="shared" si="2755"/>
        <v>0</v>
      </c>
      <c r="Q1169" s="38">
        <f t="shared" si="2755"/>
        <v>0</v>
      </c>
      <c r="R1169" s="22">
        <f t="shared" si="2755"/>
        <v>106</v>
      </c>
      <c r="S1169" s="38">
        <f t="shared" si="2755"/>
        <v>0</v>
      </c>
      <c r="T1169" s="38">
        <f>T1170</f>
        <v>0</v>
      </c>
      <c r="U1169" s="38">
        <f t="shared" ref="U1169:AA1169" si="2757">U1170</f>
        <v>0</v>
      </c>
      <c r="V1169" s="38">
        <f t="shared" si="2757"/>
        <v>0</v>
      </c>
      <c r="W1169" s="38">
        <f t="shared" si="2757"/>
        <v>0</v>
      </c>
      <c r="X1169" s="22">
        <f t="shared" si="2757"/>
        <v>106</v>
      </c>
      <c r="Y1169" s="22">
        <f t="shared" si="2757"/>
        <v>0</v>
      </c>
      <c r="Z1169" s="22">
        <f t="shared" si="2757"/>
        <v>0</v>
      </c>
      <c r="AA1169" s="22">
        <f t="shared" si="2757"/>
        <v>0</v>
      </c>
      <c r="AB1169" s="104">
        <f t="shared" si="2667"/>
        <v>0</v>
      </c>
      <c r="AC1169" s="104"/>
    </row>
    <row r="1170" spans="1:29" s="12" customFormat="1" ht="39" customHeight="1">
      <c r="A1170" s="55" t="s">
        <v>167</v>
      </c>
      <c r="B1170" s="62" t="s">
        <v>57</v>
      </c>
      <c r="C1170" s="62" t="s">
        <v>50</v>
      </c>
      <c r="D1170" s="62" t="s">
        <v>419</v>
      </c>
      <c r="E1170" s="62" t="s">
        <v>166</v>
      </c>
      <c r="F1170" s="22">
        <v>106</v>
      </c>
      <c r="G1170" s="22"/>
      <c r="H1170" s="38"/>
      <c r="I1170" s="38"/>
      <c r="J1170" s="38"/>
      <c r="K1170" s="38"/>
      <c r="L1170" s="22">
        <f>F1170+H1170+I1170+J1170+K1170</f>
        <v>106</v>
      </c>
      <c r="M1170" s="22">
        <f>G1170+K1170</f>
        <v>0</v>
      </c>
      <c r="N1170" s="38"/>
      <c r="O1170" s="38"/>
      <c r="P1170" s="38"/>
      <c r="Q1170" s="38"/>
      <c r="R1170" s="22">
        <f>L1170+N1170+O1170+P1170+Q1170</f>
        <v>106</v>
      </c>
      <c r="S1170" s="22">
        <f>M1170+Q1170</f>
        <v>0</v>
      </c>
      <c r="T1170" s="38"/>
      <c r="U1170" s="38"/>
      <c r="V1170" s="38"/>
      <c r="W1170" s="38"/>
      <c r="X1170" s="22">
        <f>R1170+T1170+U1170+V1170+W1170</f>
        <v>106</v>
      </c>
      <c r="Y1170" s="22">
        <f>S1170+W1170</f>
        <v>0</v>
      </c>
      <c r="Z1170" s="22"/>
      <c r="AA1170" s="22"/>
      <c r="AB1170" s="104">
        <f t="shared" si="2667"/>
        <v>0</v>
      </c>
      <c r="AC1170" s="104"/>
    </row>
    <row r="1171" spans="1:29" s="12" customFormat="1" ht="99">
      <c r="A1171" s="27" t="s">
        <v>202</v>
      </c>
      <c r="B1171" s="62" t="s">
        <v>57</v>
      </c>
      <c r="C1171" s="62" t="s">
        <v>50</v>
      </c>
      <c r="D1171" s="62" t="s">
        <v>286</v>
      </c>
      <c r="E1171" s="62"/>
      <c r="F1171" s="22">
        <f>F1172</f>
        <v>18</v>
      </c>
      <c r="G1171" s="22"/>
      <c r="H1171" s="38">
        <f>H1172</f>
        <v>0</v>
      </c>
      <c r="I1171" s="38">
        <f t="shared" ref="I1171:Y1174" si="2758">I1172</f>
        <v>0</v>
      </c>
      <c r="J1171" s="38">
        <f t="shared" si="2758"/>
        <v>0</v>
      </c>
      <c r="K1171" s="38">
        <f t="shared" si="2758"/>
        <v>0</v>
      </c>
      <c r="L1171" s="22">
        <f t="shared" si="2758"/>
        <v>18</v>
      </c>
      <c r="M1171" s="38">
        <f t="shared" si="2758"/>
        <v>0</v>
      </c>
      <c r="N1171" s="38">
        <f>N1172</f>
        <v>0</v>
      </c>
      <c r="O1171" s="38">
        <f t="shared" si="2758"/>
        <v>0</v>
      </c>
      <c r="P1171" s="38">
        <f t="shared" si="2758"/>
        <v>0</v>
      </c>
      <c r="Q1171" s="38">
        <f t="shared" si="2758"/>
        <v>0</v>
      </c>
      <c r="R1171" s="22">
        <f t="shared" si="2758"/>
        <v>18</v>
      </c>
      <c r="S1171" s="38">
        <f t="shared" si="2758"/>
        <v>0</v>
      </c>
      <c r="T1171" s="38">
        <f>T1172</f>
        <v>0</v>
      </c>
      <c r="U1171" s="38">
        <f t="shared" si="2758"/>
        <v>0</v>
      </c>
      <c r="V1171" s="38">
        <f t="shared" si="2758"/>
        <v>0</v>
      </c>
      <c r="W1171" s="38">
        <f t="shared" si="2758"/>
        <v>0</v>
      </c>
      <c r="X1171" s="22">
        <f t="shared" si="2758"/>
        <v>18</v>
      </c>
      <c r="Y1171" s="22">
        <f t="shared" si="2758"/>
        <v>0</v>
      </c>
      <c r="Z1171" s="22">
        <f t="shared" ref="Z1171:AA1171" si="2759">Z1172</f>
        <v>0</v>
      </c>
      <c r="AA1171" s="22">
        <f t="shared" si="2759"/>
        <v>0</v>
      </c>
      <c r="AB1171" s="104">
        <f t="shared" si="2667"/>
        <v>0</v>
      </c>
      <c r="AC1171" s="104"/>
    </row>
    <row r="1172" spans="1:29" s="12" customFormat="1" ht="23.25" customHeight="1">
      <c r="A1172" s="27" t="s">
        <v>78</v>
      </c>
      <c r="B1172" s="62" t="s">
        <v>57</v>
      </c>
      <c r="C1172" s="62" t="s">
        <v>50</v>
      </c>
      <c r="D1172" s="62" t="s">
        <v>287</v>
      </c>
      <c r="E1172" s="62"/>
      <c r="F1172" s="22">
        <f>F1173</f>
        <v>18</v>
      </c>
      <c r="G1172" s="22"/>
      <c r="H1172" s="38">
        <f>H1173</f>
        <v>0</v>
      </c>
      <c r="I1172" s="38">
        <f t="shared" si="2758"/>
        <v>0</v>
      </c>
      <c r="J1172" s="38">
        <f t="shared" si="2758"/>
        <v>0</v>
      </c>
      <c r="K1172" s="38">
        <f t="shared" si="2758"/>
        <v>0</v>
      </c>
      <c r="L1172" s="22">
        <f t="shared" si="2758"/>
        <v>18</v>
      </c>
      <c r="M1172" s="38">
        <f t="shared" si="2758"/>
        <v>0</v>
      </c>
      <c r="N1172" s="38">
        <f>N1173</f>
        <v>0</v>
      </c>
      <c r="O1172" s="38">
        <f t="shared" si="2758"/>
        <v>0</v>
      </c>
      <c r="P1172" s="38">
        <f t="shared" si="2758"/>
        <v>0</v>
      </c>
      <c r="Q1172" s="38">
        <f t="shared" si="2758"/>
        <v>0</v>
      </c>
      <c r="R1172" s="22">
        <f t="shared" si="2758"/>
        <v>18</v>
      </c>
      <c r="S1172" s="38">
        <f t="shared" si="2758"/>
        <v>0</v>
      </c>
      <c r="T1172" s="38">
        <f>T1173</f>
        <v>0</v>
      </c>
      <c r="U1172" s="38">
        <f t="shared" ref="U1172:AA1174" si="2760">U1173</f>
        <v>0</v>
      </c>
      <c r="V1172" s="38">
        <f t="shared" si="2760"/>
        <v>0</v>
      </c>
      <c r="W1172" s="38">
        <f t="shared" si="2760"/>
        <v>0</v>
      </c>
      <c r="X1172" s="22">
        <f t="shared" si="2760"/>
        <v>18</v>
      </c>
      <c r="Y1172" s="22">
        <f t="shared" si="2760"/>
        <v>0</v>
      </c>
      <c r="Z1172" s="22">
        <f t="shared" si="2760"/>
        <v>0</v>
      </c>
      <c r="AA1172" s="22">
        <f t="shared" si="2760"/>
        <v>0</v>
      </c>
      <c r="AB1172" s="104">
        <f t="shared" si="2667"/>
        <v>0</v>
      </c>
      <c r="AC1172" s="104"/>
    </row>
    <row r="1173" spans="1:29" s="12" customFormat="1" ht="39" customHeight="1">
      <c r="A1173" s="55" t="s">
        <v>134</v>
      </c>
      <c r="B1173" s="62" t="s">
        <v>57</v>
      </c>
      <c r="C1173" s="62" t="s">
        <v>50</v>
      </c>
      <c r="D1173" s="62" t="s">
        <v>662</v>
      </c>
      <c r="E1173" s="62"/>
      <c r="F1173" s="22">
        <f t="shared" ref="F1173:G1174" si="2761">F1174</f>
        <v>18</v>
      </c>
      <c r="G1173" s="22">
        <f t="shared" si="2761"/>
        <v>0</v>
      </c>
      <c r="H1173" s="38">
        <f>H1174</f>
        <v>0</v>
      </c>
      <c r="I1173" s="38">
        <f t="shared" si="2758"/>
        <v>0</v>
      </c>
      <c r="J1173" s="38">
        <f t="shared" si="2758"/>
        <v>0</v>
      </c>
      <c r="K1173" s="38">
        <f t="shared" si="2758"/>
        <v>0</v>
      </c>
      <c r="L1173" s="22">
        <f t="shared" si="2758"/>
        <v>18</v>
      </c>
      <c r="M1173" s="38">
        <f t="shared" si="2758"/>
        <v>0</v>
      </c>
      <c r="N1173" s="38">
        <f>N1174</f>
        <v>0</v>
      </c>
      <c r="O1173" s="38">
        <f t="shared" si="2758"/>
        <v>0</v>
      </c>
      <c r="P1173" s="38">
        <f t="shared" si="2758"/>
        <v>0</v>
      </c>
      <c r="Q1173" s="38">
        <f t="shared" si="2758"/>
        <v>0</v>
      </c>
      <c r="R1173" s="22">
        <f t="shared" si="2758"/>
        <v>18</v>
      </c>
      <c r="S1173" s="38">
        <f t="shared" si="2758"/>
        <v>0</v>
      </c>
      <c r="T1173" s="38">
        <f>T1174</f>
        <v>0</v>
      </c>
      <c r="U1173" s="38">
        <f t="shared" si="2760"/>
        <v>0</v>
      </c>
      <c r="V1173" s="38">
        <f t="shared" si="2760"/>
        <v>0</v>
      </c>
      <c r="W1173" s="38">
        <f t="shared" si="2760"/>
        <v>0</v>
      </c>
      <c r="X1173" s="22">
        <f t="shared" si="2760"/>
        <v>18</v>
      </c>
      <c r="Y1173" s="22">
        <f t="shared" si="2760"/>
        <v>0</v>
      </c>
      <c r="Z1173" s="22">
        <f t="shared" si="2760"/>
        <v>0</v>
      </c>
      <c r="AA1173" s="22">
        <f t="shared" si="2760"/>
        <v>0</v>
      </c>
      <c r="AB1173" s="104">
        <f t="shared" si="2667"/>
        <v>0</v>
      </c>
      <c r="AC1173" s="104"/>
    </row>
    <row r="1174" spans="1:29" s="12" customFormat="1" ht="39" customHeight="1">
      <c r="A1174" s="55" t="s">
        <v>83</v>
      </c>
      <c r="B1174" s="62" t="s">
        <v>57</v>
      </c>
      <c r="C1174" s="62" t="s">
        <v>50</v>
      </c>
      <c r="D1174" s="62" t="s">
        <v>662</v>
      </c>
      <c r="E1174" s="62">
        <v>600</v>
      </c>
      <c r="F1174" s="22">
        <f t="shared" si="2761"/>
        <v>18</v>
      </c>
      <c r="G1174" s="22">
        <f t="shared" si="2761"/>
        <v>0</v>
      </c>
      <c r="H1174" s="38">
        <f>H1175</f>
        <v>0</v>
      </c>
      <c r="I1174" s="38">
        <f t="shared" si="2758"/>
        <v>0</v>
      </c>
      <c r="J1174" s="38">
        <f t="shared" si="2758"/>
        <v>0</v>
      </c>
      <c r="K1174" s="38">
        <f t="shared" si="2758"/>
        <v>0</v>
      </c>
      <c r="L1174" s="22">
        <f t="shared" si="2758"/>
        <v>18</v>
      </c>
      <c r="M1174" s="38">
        <f t="shared" si="2758"/>
        <v>0</v>
      </c>
      <c r="N1174" s="38">
        <f>N1175</f>
        <v>0</v>
      </c>
      <c r="O1174" s="38">
        <f t="shared" si="2758"/>
        <v>0</v>
      </c>
      <c r="P1174" s="38">
        <f t="shared" si="2758"/>
        <v>0</v>
      </c>
      <c r="Q1174" s="38">
        <f t="shared" si="2758"/>
        <v>0</v>
      </c>
      <c r="R1174" s="22">
        <f t="shared" si="2758"/>
        <v>18</v>
      </c>
      <c r="S1174" s="38">
        <f t="shared" si="2758"/>
        <v>0</v>
      </c>
      <c r="T1174" s="38">
        <f>T1175</f>
        <v>0</v>
      </c>
      <c r="U1174" s="38">
        <f t="shared" si="2760"/>
        <v>0</v>
      </c>
      <c r="V1174" s="38">
        <f t="shared" si="2760"/>
        <v>0</v>
      </c>
      <c r="W1174" s="38">
        <f t="shared" si="2760"/>
        <v>0</v>
      </c>
      <c r="X1174" s="22">
        <f t="shared" si="2760"/>
        <v>18</v>
      </c>
      <c r="Y1174" s="22">
        <f t="shared" si="2760"/>
        <v>0</v>
      </c>
      <c r="Z1174" s="22">
        <f t="shared" si="2760"/>
        <v>0</v>
      </c>
      <c r="AA1174" s="22">
        <f t="shared" si="2760"/>
        <v>0</v>
      </c>
      <c r="AB1174" s="104">
        <f t="shared" si="2667"/>
        <v>0</v>
      </c>
      <c r="AC1174" s="104"/>
    </row>
    <row r="1175" spans="1:29" s="12" customFormat="1" ht="39" customHeight="1">
      <c r="A1175" s="27" t="s">
        <v>175</v>
      </c>
      <c r="B1175" s="62" t="s">
        <v>57</v>
      </c>
      <c r="C1175" s="62" t="s">
        <v>50</v>
      </c>
      <c r="D1175" s="62" t="s">
        <v>662</v>
      </c>
      <c r="E1175" s="62" t="s">
        <v>174</v>
      </c>
      <c r="F1175" s="22">
        <v>18</v>
      </c>
      <c r="G1175" s="22"/>
      <c r="H1175" s="38"/>
      <c r="I1175" s="38"/>
      <c r="J1175" s="38"/>
      <c r="K1175" s="38"/>
      <c r="L1175" s="22">
        <f>F1175+H1175+I1175+J1175+K1175</f>
        <v>18</v>
      </c>
      <c r="M1175" s="22">
        <f>G1175+K1175</f>
        <v>0</v>
      </c>
      <c r="N1175" s="38"/>
      <c r="O1175" s="38"/>
      <c r="P1175" s="38"/>
      <c r="Q1175" s="38"/>
      <c r="R1175" s="22">
        <f>L1175+N1175+O1175+P1175+Q1175</f>
        <v>18</v>
      </c>
      <c r="S1175" s="22">
        <f>M1175+Q1175</f>
        <v>0</v>
      </c>
      <c r="T1175" s="38"/>
      <c r="U1175" s="38"/>
      <c r="V1175" s="38"/>
      <c r="W1175" s="38"/>
      <c r="X1175" s="22">
        <f>R1175+T1175+U1175+V1175+W1175</f>
        <v>18</v>
      </c>
      <c r="Y1175" s="22">
        <f>S1175+W1175</f>
        <v>0</v>
      </c>
      <c r="Z1175" s="22"/>
      <c r="AA1175" s="22"/>
      <c r="AB1175" s="104">
        <f t="shared" si="2667"/>
        <v>0</v>
      </c>
      <c r="AC1175" s="104"/>
    </row>
    <row r="1176" spans="1:29" s="12" customFormat="1" ht="71.25" hidden="1" customHeight="1">
      <c r="A1176" s="55" t="s">
        <v>520</v>
      </c>
      <c r="B1176" s="62" t="s">
        <v>57</v>
      </c>
      <c r="C1176" s="62" t="s">
        <v>50</v>
      </c>
      <c r="D1176" s="62" t="s">
        <v>268</v>
      </c>
      <c r="E1176" s="62"/>
      <c r="F1176" s="22">
        <f t="shared" ref="F1176:G1179" si="2762">F1177</f>
        <v>0</v>
      </c>
      <c r="G1176" s="22">
        <f t="shared" si="2762"/>
        <v>0</v>
      </c>
      <c r="H1176" s="38"/>
      <c r="I1176" s="38"/>
      <c r="J1176" s="38"/>
      <c r="K1176" s="38"/>
      <c r="L1176" s="22">
        <f t="shared" ref="L1176:M1179" si="2763">L1177</f>
        <v>0</v>
      </c>
      <c r="M1176" s="22">
        <f t="shared" si="2763"/>
        <v>0</v>
      </c>
      <c r="N1176" s="38"/>
      <c r="O1176" s="38"/>
      <c r="P1176" s="38"/>
      <c r="Q1176" s="38"/>
      <c r="R1176" s="22">
        <f t="shared" ref="R1176:S1179" si="2764">R1177</f>
        <v>0</v>
      </c>
      <c r="S1176" s="22">
        <f t="shared" si="2764"/>
        <v>0</v>
      </c>
      <c r="T1176" s="38"/>
      <c r="U1176" s="38"/>
      <c r="V1176" s="38"/>
      <c r="W1176" s="38"/>
      <c r="X1176" s="22">
        <f t="shared" ref="X1176:Y1179" si="2765">X1177</f>
        <v>0</v>
      </c>
      <c r="Y1176" s="22">
        <f t="shared" si="2765"/>
        <v>0</v>
      </c>
      <c r="Z1176" s="22"/>
      <c r="AA1176" s="22"/>
      <c r="AB1176" s="104" t="e">
        <f t="shared" si="2667"/>
        <v>#DIV/0!</v>
      </c>
      <c r="AC1176" s="104" t="e">
        <f t="shared" si="2728"/>
        <v>#DIV/0!</v>
      </c>
    </row>
    <row r="1177" spans="1:29" s="12" customFormat="1" ht="23.25" hidden="1" customHeight="1">
      <c r="A1177" s="27" t="s">
        <v>203</v>
      </c>
      <c r="B1177" s="62" t="s">
        <v>57</v>
      </c>
      <c r="C1177" s="62" t="s">
        <v>50</v>
      </c>
      <c r="D1177" s="62" t="s">
        <v>266</v>
      </c>
      <c r="E1177" s="62"/>
      <c r="F1177" s="22">
        <f t="shared" si="2762"/>
        <v>0</v>
      </c>
      <c r="G1177" s="22">
        <f t="shared" si="2762"/>
        <v>0</v>
      </c>
      <c r="H1177" s="38"/>
      <c r="I1177" s="38"/>
      <c r="J1177" s="38"/>
      <c r="K1177" s="38"/>
      <c r="L1177" s="22">
        <f t="shared" si="2763"/>
        <v>0</v>
      </c>
      <c r="M1177" s="22">
        <f t="shared" si="2763"/>
        <v>0</v>
      </c>
      <c r="N1177" s="38"/>
      <c r="O1177" s="38"/>
      <c r="P1177" s="38"/>
      <c r="Q1177" s="38"/>
      <c r="R1177" s="22">
        <f t="shared" si="2764"/>
        <v>0</v>
      </c>
      <c r="S1177" s="22">
        <f t="shared" si="2764"/>
        <v>0</v>
      </c>
      <c r="T1177" s="38"/>
      <c r="U1177" s="38"/>
      <c r="V1177" s="38"/>
      <c r="W1177" s="38"/>
      <c r="X1177" s="22">
        <f t="shared" si="2765"/>
        <v>0</v>
      </c>
      <c r="Y1177" s="22">
        <f t="shared" si="2765"/>
        <v>0</v>
      </c>
      <c r="Z1177" s="22"/>
      <c r="AA1177" s="22"/>
      <c r="AB1177" s="104" t="e">
        <f t="shared" si="2667"/>
        <v>#DIV/0!</v>
      </c>
      <c r="AC1177" s="104" t="e">
        <f t="shared" si="2728"/>
        <v>#DIV/0!</v>
      </c>
    </row>
    <row r="1178" spans="1:29" s="12" customFormat="1" ht="38.25" hidden="1" customHeight="1">
      <c r="A1178" s="55" t="s">
        <v>209</v>
      </c>
      <c r="B1178" s="62" t="s">
        <v>57</v>
      </c>
      <c r="C1178" s="62" t="s">
        <v>50</v>
      </c>
      <c r="D1178" s="62" t="s">
        <v>267</v>
      </c>
      <c r="E1178" s="62"/>
      <c r="F1178" s="22">
        <f t="shared" si="2762"/>
        <v>0</v>
      </c>
      <c r="G1178" s="22">
        <f t="shared" si="2762"/>
        <v>0</v>
      </c>
      <c r="H1178" s="38"/>
      <c r="I1178" s="38"/>
      <c r="J1178" s="38"/>
      <c r="K1178" s="38"/>
      <c r="L1178" s="22">
        <f t="shared" si="2763"/>
        <v>0</v>
      </c>
      <c r="M1178" s="22">
        <f t="shared" si="2763"/>
        <v>0</v>
      </c>
      <c r="N1178" s="38"/>
      <c r="O1178" s="38"/>
      <c r="P1178" s="38"/>
      <c r="Q1178" s="38"/>
      <c r="R1178" s="22">
        <f t="shared" si="2764"/>
        <v>0</v>
      </c>
      <c r="S1178" s="22">
        <f t="shared" si="2764"/>
        <v>0</v>
      </c>
      <c r="T1178" s="38"/>
      <c r="U1178" s="38"/>
      <c r="V1178" s="38"/>
      <c r="W1178" s="38"/>
      <c r="X1178" s="22">
        <f t="shared" si="2765"/>
        <v>0</v>
      </c>
      <c r="Y1178" s="22">
        <f t="shared" si="2765"/>
        <v>0</v>
      </c>
      <c r="Z1178" s="22"/>
      <c r="AA1178" s="22"/>
      <c r="AB1178" s="104" t="e">
        <f t="shared" si="2667"/>
        <v>#DIV/0!</v>
      </c>
      <c r="AC1178" s="104" t="e">
        <f t="shared" si="2728"/>
        <v>#DIV/0!</v>
      </c>
    </row>
    <row r="1179" spans="1:29" s="12" customFormat="1" ht="36.75" hidden="1" customHeight="1">
      <c r="A1179" s="55" t="s">
        <v>83</v>
      </c>
      <c r="B1179" s="62" t="s">
        <v>57</v>
      </c>
      <c r="C1179" s="62" t="s">
        <v>50</v>
      </c>
      <c r="D1179" s="62" t="s">
        <v>267</v>
      </c>
      <c r="E1179" s="62">
        <v>600</v>
      </c>
      <c r="F1179" s="22">
        <f t="shared" si="2762"/>
        <v>0</v>
      </c>
      <c r="G1179" s="22">
        <f t="shared" si="2762"/>
        <v>0</v>
      </c>
      <c r="H1179" s="38"/>
      <c r="I1179" s="38"/>
      <c r="J1179" s="38"/>
      <c r="K1179" s="38"/>
      <c r="L1179" s="22">
        <f t="shared" si="2763"/>
        <v>0</v>
      </c>
      <c r="M1179" s="22">
        <f t="shared" si="2763"/>
        <v>0</v>
      </c>
      <c r="N1179" s="38"/>
      <c r="O1179" s="38"/>
      <c r="P1179" s="38"/>
      <c r="Q1179" s="38"/>
      <c r="R1179" s="22">
        <f t="shared" si="2764"/>
        <v>0</v>
      </c>
      <c r="S1179" s="22">
        <f t="shared" si="2764"/>
        <v>0</v>
      </c>
      <c r="T1179" s="38"/>
      <c r="U1179" s="38"/>
      <c r="V1179" s="38"/>
      <c r="W1179" s="38"/>
      <c r="X1179" s="22">
        <f t="shared" si="2765"/>
        <v>0</v>
      </c>
      <c r="Y1179" s="22">
        <f t="shared" si="2765"/>
        <v>0</v>
      </c>
      <c r="Z1179" s="22"/>
      <c r="AA1179" s="22"/>
      <c r="AB1179" s="104" t="e">
        <f t="shared" si="2667"/>
        <v>#DIV/0!</v>
      </c>
      <c r="AC1179" s="104" t="e">
        <f t="shared" si="2728"/>
        <v>#DIV/0!</v>
      </c>
    </row>
    <row r="1180" spans="1:29" s="12" customFormat="1" ht="49.5" hidden="1">
      <c r="A1180" s="55" t="s">
        <v>197</v>
      </c>
      <c r="B1180" s="62" t="s">
        <v>57</v>
      </c>
      <c r="C1180" s="62" t="s">
        <v>50</v>
      </c>
      <c r="D1180" s="62" t="s">
        <v>267</v>
      </c>
      <c r="E1180" s="62" t="s">
        <v>180</v>
      </c>
      <c r="F1180" s="22"/>
      <c r="G1180" s="22"/>
      <c r="H1180" s="38"/>
      <c r="I1180" s="38"/>
      <c r="J1180" s="38"/>
      <c r="K1180" s="38"/>
      <c r="L1180" s="22"/>
      <c r="M1180" s="22"/>
      <c r="N1180" s="38"/>
      <c r="O1180" s="38"/>
      <c r="P1180" s="38"/>
      <c r="Q1180" s="38"/>
      <c r="R1180" s="22"/>
      <c r="S1180" s="22"/>
      <c r="T1180" s="38"/>
      <c r="U1180" s="38"/>
      <c r="V1180" s="38"/>
      <c r="W1180" s="38"/>
      <c r="X1180" s="22"/>
      <c r="Y1180" s="22"/>
      <c r="Z1180" s="22"/>
      <c r="AA1180" s="22"/>
      <c r="AB1180" s="104" t="e">
        <f t="shared" ref="AB1180:AB1226" si="2766">Z1180/X1180*100</f>
        <v>#DIV/0!</v>
      </c>
      <c r="AC1180" s="104" t="e">
        <f t="shared" ref="AC1180:AC1226" si="2767">AA1180/Y1180*100</f>
        <v>#DIV/0!</v>
      </c>
    </row>
    <row r="1181" spans="1:29" s="12" customFormat="1" ht="17.25" customHeight="1">
      <c r="A1181" s="50"/>
      <c r="B1181" s="19"/>
      <c r="C1181" s="19"/>
      <c r="D1181" s="26"/>
      <c r="E1181" s="21"/>
      <c r="F1181" s="38"/>
      <c r="G1181" s="38"/>
      <c r="H1181" s="38"/>
      <c r="I1181" s="38"/>
      <c r="J1181" s="38"/>
      <c r="K1181" s="38"/>
      <c r="L1181" s="38"/>
      <c r="M1181" s="38"/>
      <c r="N1181" s="38"/>
      <c r="O1181" s="38"/>
      <c r="P1181" s="38"/>
      <c r="Q1181" s="38"/>
      <c r="R1181" s="38"/>
      <c r="S1181" s="38"/>
      <c r="T1181" s="38"/>
      <c r="U1181" s="38"/>
      <c r="V1181" s="38"/>
      <c r="W1181" s="38"/>
      <c r="X1181" s="38"/>
      <c r="Y1181" s="38"/>
      <c r="Z1181" s="22"/>
      <c r="AA1181" s="22"/>
      <c r="AB1181" s="104"/>
      <c r="AC1181" s="104"/>
    </row>
    <row r="1182" spans="1:29" s="12" customFormat="1" ht="18.75">
      <c r="A1182" s="50" t="s">
        <v>77</v>
      </c>
      <c r="B1182" s="19" t="s">
        <v>57</v>
      </c>
      <c r="C1182" s="19" t="s">
        <v>51</v>
      </c>
      <c r="D1182" s="26"/>
      <c r="E1182" s="21"/>
      <c r="F1182" s="20">
        <f t="shared" ref="F1182:G1189" si="2768">F1183</f>
        <v>11429</v>
      </c>
      <c r="G1182" s="20">
        <f t="shared" si="2768"/>
        <v>0</v>
      </c>
      <c r="H1182" s="20">
        <f>H1183</f>
        <v>58876</v>
      </c>
      <c r="I1182" s="20">
        <f t="shared" ref="I1182:AA1182" si="2769">I1183</f>
        <v>-1775</v>
      </c>
      <c r="J1182" s="20">
        <f t="shared" si="2769"/>
        <v>0</v>
      </c>
      <c r="K1182" s="20">
        <f t="shared" si="2769"/>
        <v>33718</v>
      </c>
      <c r="L1182" s="20">
        <f t="shared" si="2769"/>
        <v>102248</v>
      </c>
      <c r="M1182" s="20">
        <f t="shared" si="2769"/>
        <v>33718</v>
      </c>
      <c r="N1182" s="20">
        <f>N1183</f>
        <v>518</v>
      </c>
      <c r="O1182" s="20">
        <f t="shared" si="2769"/>
        <v>0</v>
      </c>
      <c r="P1182" s="20">
        <f t="shared" si="2769"/>
        <v>0</v>
      </c>
      <c r="Q1182" s="20">
        <f t="shared" si="2769"/>
        <v>9841</v>
      </c>
      <c r="R1182" s="20">
        <f t="shared" si="2769"/>
        <v>112607</v>
      </c>
      <c r="S1182" s="20">
        <f t="shared" si="2769"/>
        <v>43559</v>
      </c>
      <c r="T1182" s="20">
        <f>T1183</f>
        <v>0</v>
      </c>
      <c r="U1182" s="20">
        <f t="shared" si="2769"/>
        <v>0</v>
      </c>
      <c r="V1182" s="20">
        <f t="shared" si="2769"/>
        <v>0</v>
      </c>
      <c r="W1182" s="20">
        <f t="shared" si="2769"/>
        <v>0</v>
      </c>
      <c r="X1182" s="20">
        <f t="shared" si="2769"/>
        <v>112607</v>
      </c>
      <c r="Y1182" s="20">
        <f t="shared" si="2769"/>
        <v>43559</v>
      </c>
      <c r="Z1182" s="20">
        <f t="shared" si="2769"/>
        <v>1651</v>
      </c>
      <c r="AA1182" s="20">
        <f t="shared" si="2769"/>
        <v>0</v>
      </c>
      <c r="AB1182" s="105">
        <f t="shared" si="2766"/>
        <v>1.4661610734679016</v>
      </c>
      <c r="AC1182" s="105">
        <f t="shared" si="2767"/>
        <v>0</v>
      </c>
    </row>
    <row r="1183" spans="1:29" s="12" customFormat="1" ht="51.75" customHeight="1">
      <c r="A1183" s="55" t="s">
        <v>461</v>
      </c>
      <c r="B1183" s="62" t="s">
        <v>57</v>
      </c>
      <c r="C1183" s="62" t="s">
        <v>51</v>
      </c>
      <c r="D1183" s="62" t="s">
        <v>256</v>
      </c>
      <c r="E1183" s="62"/>
      <c r="F1183" s="22">
        <f t="shared" ref="F1183:G1183" si="2770">F1184+F1194</f>
        <v>11429</v>
      </c>
      <c r="G1183" s="22">
        <f t="shared" si="2770"/>
        <v>0</v>
      </c>
      <c r="H1183" s="22">
        <f>H1184+H1191+H1194</f>
        <v>58876</v>
      </c>
      <c r="I1183" s="22">
        <f t="shared" ref="I1183:M1183" si="2771">I1184+I1191+I1194</f>
        <v>-1775</v>
      </c>
      <c r="J1183" s="22">
        <f t="shared" si="2771"/>
        <v>0</v>
      </c>
      <c r="K1183" s="22">
        <f t="shared" si="2771"/>
        <v>33718</v>
      </c>
      <c r="L1183" s="22">
        <f t="shared" si="2771"/>
        <v>102248</v>
      </c>
      <c r="M1183" s="22">
        <f t="shared" si="2771"/>
        <v>33718</v>
      </c>
      <c r="N1183" s="22">
        <f>N1184+N1191+N1194+N1197</f>
        <v>518</v>
      </c>
      <c r="O1183" s="22">
        <f t="shared" ref="O1183:S1183" si="2772">O1184+O1191+O1194+O1197</f>
        <v>0</v>
      </c>
      <c r="P1183" s="22">
        <f t="shared" si="2772"/>
        <v>0</v>
      </c>
      <c r="Q1183" s="22">
        <f t="shared" si="2772"/>
        <v>9841</v>
      </c>
      <c r="R1183" s="22">
        <f t="shared" si="2772"/>
        <v>112607</v>
      </c>
      <c r="S1183" s="22">
        <f t="shared" si="2772"/>
        <v>43559</v>
      </c>
      <c r="T1183" s="22">
        <f>T1184+T1191+T1194+T1197</f>
        <v>0</v>
      </c>
      <c r="U1183" s="22">
        <f t="shared" ref="U1183:Y1183" si="2773">U1184+U1191+U1194+U1197</f>
        <v>0</v>
      </c>
      <c r="V1183" s="22">
        <f t="shared" si="2773"/>
        <v>0</v>
      </c>
      <c r="W1183" s="22">
        <f t="shared" si="2773"/>
        <v>0</v>
      </c>
      <c r="X1183" s="22">
        <f t="shared" si="2773"/>
        <v>112607</v>
      </c>
      <c r="Y1183" s="22">
        <f t="shared" si="2773"/>
        <v>43559</v>
      </c>
      <c r="Z1183" s="22">
        <f t="shared" ref="Z1183:AA1183" si="2774">Z1184+Z1191+Z1194+Z1197</f>
        <v>1651</v>
      </c>
      <c r="AA1183" s="22">
        <f t="shared" si="2774"/>
        <v>0</v>
      </c>
      <c r="AB1183" s="104">
        <f t="shared" si="2766"/>
        <v>1.4661610734679016</v>
      </c>
      <c r="AC1183" s="104">
        <f t="shared" si="2767"/>
        <v>0</v>
      </c>
    </row>
    <row r="1184" spans="1:29" s="12" customFormat="1" ht="21.75" customHeight="1">
      <c r="A1184" s="55" t="s">
        <v>78</v>
      </c>
      <c r="B1184" s="62" t="s">
        <v>57</v>
      </c>
      <c r="C1184" s="62" t="s">
        <v>51</v>
      </c>
      <c r="D1184" s="62" t="s">
        <v>259</v>
      </c>
      <c r="E1184" s="62"/>
      <c r="F1184" s="22">
        <f t="shared" ref="F1184:G1184" si="2775">F1188+F1185</f>
        <v>9654</v>
      </c>
      <c r="G1184" s="22">
        <f t="shared" si="2775"/>
        <v>0</v>
      </c>
      <c r="H1184" s="22">
        <f>H1185+H1188</f>
        <v>57101</v>
      </c>
      <c r="I1184" s="22">
        <f t="shared" ref="I1184:M1184" si="2776">I1185+I1188</f>
        <v>0</v>
      </c>
      <c r="J1184" s="22">
        <f t="shared" si="2776"/>
        <v>0</v>
      </c>
      <c r="K1184" s="22">
        <f t="shared" si="2776"/>
        <v>0</v>
      </c>
      <c r="L1184" s="22">
        <f t="shared" si="2776"/>
        <v>66755</v>
      </c>
      <c r="M1184" s="38">
        <f t="shared" si="2776"/>
        <v>0</v>
      </c>
      <c r="N1184" s="22">
        <f>N1185+N1188</f>
        <v>0</v>
      </c>
      <c r="O1184" s="22">
        <f t="shared" ref="O1184:S1184" si="2777">O1185+O1188</f>
        <v>0</v>
      </c>
      <c r="P1184" s="22">
        <f t="shared" si="2777"/>
        <v>0</v>
      </c>
      <c r="Q1184" s="22">
        <f t="shared" si="2777"/>
        <v>0</v>
      </c>
      <c r="R1184" s="22">
        <f t="shared" si="2777"/>
        <v>66755</v>
      </c>
      <c r="S1184" s="38">
        <f t="shared" si="2777"/>
        <v>0</v>
      </c>
      <c r="T1184" s="22">
        <f>T1185+T1188</f>
        <v>0</v>
      </c>
      <c r="U1184" s="22">
        <f t="shared" ref="U1184:Y1184" si="2778">U1185+U1188</f>
        <v>0</v>
      </c>
      <c r="V1184" s="22">
        <f t="shared" si="2778"/>
        <v>0</v>
      </c>
      <c r="W1184" s="22">
        <f t="shared" si="2778"/>
        <v>0</v>
      </c>
      <c r="X1184" s="22">
        <f t="shared" si="2778"/>
        <v>66755</v>
      </c>
      <c r="Y1184" s="38">
        <f t="shared" si="2778"/>
        <v>0</v>
      </c>
      <c r="Z1184" s="22">
        <f t="shared" ref="Z1184:AA1184" si="2779">Z1185+Z1188</f>
        <v>1651</v>
      </c>
      <c r="AA1184" s="22">
        <f t="shared" si="2779"/>
        <v>0</v>
      </c>
      <c r="AB1184" s="104">
        <f t="shared" si="2766"/>
        <v>2.4732229795520935</v>
      </c>
      <c r="AC1184" s="104"/>
    </row>
    <row r="1185" spans="1:29" s="12" customFormat="1" ht="21.75" customHeight="1">
      <c r="A1185" s="48" t="s">
        <v>85</v>
      </c>
      <c r="B1185" s="21" t="s">
        <v>57</v>
      </c>
      <c r="C1185" s="21" t="s">
        <v>51</v>
      </c>
      <c r="D1185" s="21" t="s">
        <v>659</v>
      </c>
      <c r="E1185" s="21"/>
      <c r="F1185" s="22">
        <f t="shared" ref="F1185:G1185" si="2780">F1186</f>
        <v>2391</v>
      </c>
      <c r="G1185" s="22">
        <f t="shared" si="2780"/>
        <v>0</v>
      </c>
      <c r="H1185" s="22">
        <f>H1186</f>
        <v>57101</v>
      </c>
      <c r="I1185" s="22">
        <f t="shared" ref="I1185:X1186" si="2781">I1186</f>
        <v>0</v>
      </c>
      <c r="J1185" s="22">
        <f t="shared" si="2781"/>
        <v>0</v>
      </c>
      <c r="K1185" s="22">
        <f t="shared" si="2781"/>
        <v>0</v>
      </c>
      <c r="L1185" s="22">
        <f t="shared" si="2781"/>
        <v>59492</v>
      </c>
      <c r="M1185" s="38">
        <f t="shared" si="2781"/>
        <v>0</v>
      </c>
      <c r="N1185" s="22">
        <f>N1186</f>
        <v>0</v>
      </c>
      <c r="O1185" s="22">
        <f t="shared" si="2781"/>
        <v>0</v>
      </c>
      <c r="P1185" s="22">
        <f t="shared" si="2781"/>
        <v>0</v>
      </c>
      <c r="Q1185" s="22">
        <f t="shared" si="2781"/>
        <v>0</v>
      </c>
      <c r="R1185" s="22">
        <f t="shared" si="2781"/>
        <v>59492</v>
      </c>
      <c r="S1185" s="38">
        <f t="shared" si="2781"/>
        <v>0</v>
      </c>
      <c r="T1185" s="22">
        <f>T1186</f>
        <v>0</v>
      </c>
      <c r="U1185" s="22">
        <f t="shared" si="2781"/>
        <v>0</v>
      </c>
      <c r="V1185" s="22">
        <f t="shared" si="2781"/>
        <v>0</v>
      </c>
      <c r="W1185" s="22">
        <f t="shared" si="2781"/>
        <v>0</v>
      </c>
      <c r="X1185" s="22">
        <f t="shared" si="2781"/>
        <v>59492</v>
      </c>
      <c r="Y1185" s="38">
        <f t="shared" ref="U1185:AA1186" si="2782">Y1186</f>
        <v>0</v>
      </c>
      <c r="Z1185" s="22">
        <f t="shared" si="2782"/>
        <v>0</v>
      </c>
      <c r="AA1185" s="22">
        <f t="shared" si="2782"/>
        <v>0</v>
      </c>
      <c r="AB1185" s="104">
        <f t="shared" si="2766"/>
        <v>0</v>
      </c>
      <c r="AC1185" s="104"/>
    </row>
    <row r="1186" spans="1:29" s="12" customFormat="1" ht="38.25" customHeight="1">
      <c r="A1186" s="27" t="s">
        <v>213</v>
      </c>
      <c r="B1186" s="21" t="s">
        <v>57</v>
      </c>
      <c r="C1186" s="21" t="s">
        <v>51</v>
      </c>
      <c r="D1186" s="21" t="s">
        <v>659</v>
      </c>
      <c r="E1186" s="21" t="s">
        <v>86</v>
      </c>
      <c r="F1186" s="22">
        <f t="shared" ref="F1186" si="2783">F1187</f>
        <v>2391</v>
      </c>
      <c r="G1186" s="22">
        <f t="shared" ref="G1186" si="2784">G1187</f>
        <v>0</v>
      </c>
      <c r="H1186" s="22">
        <f>H1187</f>
        <v>57101</v>
      </c>
      <c r="I1186" s="22">
        <f t="shared" si="2781"/>
        <v>0</v>
      </c>
      <c r="J1186" s="22">
        <f t="shared" si="2781"/>
        <v>0</v>
      </c>
      <c r="K1186" s="22">
        <f t="shared" si="2781"/>
        <v>0</v>
      </c>
      <c r="L1186" s="22">
        <f t="shared" si="2781"/>
        <v>59492</v>
      </c>
      <c r="M1186" s="38">
        <f t="shared" si="2781"/>
        <v>0</v>
      </c>
      <c r="N1186" s="22">
        <f>N1187</f>
        <v>0</v>
      </c>
      <c r="O1186" s="22">
        <f t="shared" si="2781"/>
        <v>0</v>
      </c>
      <c r="P1186" s="22">
        <f t="shared" si="2781"/>
        <v>0</v>
      </c>
      <c r="Q1186" s="22">
        <f t="shared" si="2781"/>
        <v>0</v>
      </c>
      <c r="R1186" s="22">
        <f t="shared" si="2781"/>
        <v>59492</v>
      </c>
      <c r="S1186" s="38">
        <f t="shared" si="2781"/>
        <v>0</v>
      </c>
      <c r="T1186" s="22">
        <f>T1187</f>
        <v>0</v>
      </c>
      <c r="U1186" s="22">
        <f t="shared" si="2782"/>
        <v>0</v>
      </c>
      <c r="V1186" s="22">
        <f t="shared" si="2782"/>
        <v>0</v>
      </c>
      <c r="W1186" s="22">
        <f t="shared" si="2782"/>
        <v>0</v>
      </c>
      <c r="X1186" s="22">
        <f t="shared" si="2782"/>
        <v>59492</v>
      </c>
      <c r="Y1186" s="38">
        <f t="shared" si="2782"/>
        <v>0</v>
      </c>
      <c r="Z1186" s="22">
        <f t="shared" si="2782"/>
        <v>0</v>
      </c>
      <c r="AA1186" s="22">
        <f t="shared" si="2782"/>
        <v>0</v>
      </c>
      <c r="AB1186" s="104">
        <f t="shared" si="2766"/>
        <v>0</v>
      </c>
      <c r="AC1186" s="104"/>
    </row>
    <row r="1187" spans="1:29" s="12" customFormat="1" ht="21.75" customHeight="1">
      <c r="A1187" s="48" t="s">
        <v>85</v>
      </c>
      <c r="B1187" s="21" t="s">
        <v>57</v>
      </c>
      <c r="C1187" s="21" t="s">
        <v>51</v>
      </c>
      <c r="D1187" s="21" t="s">
        <v>659</v>
      </c>
      <c r="E1187" s="21" t="s">
        <v>192</v>
      </c>
      <c r="F1187" s="22">
        <v>2391</v>
      </c>
      <c r="G1187" s="22"/>
      <c r="H1187" s="22">
        <v>57101</v>
      </c>
      <c r="I1187" s="22"/>
      <c r="J1187" s="22"/>
      <c r="K1187" s="22"/>
      <c r="L1187" s="22">
        <f>F1187+H1187+I1187+J1187+K1187</f>
        <v>59492</v>
      </c>
      <c r="M1187" s="22">
        <f>G1187+K1187</f>
        <v>0</v>
      </c>
      <c r="N1187" s="22"/>
      <c r="O1187" s="22"/>
      <c r="P1187" s="22"/>
      <c r="Q1187" s="22"/>
      <c r="R1187" s="22">
        <f>L1187+N1187+O1187+P1187+Q1187</f>
        <v>59492</v>
      </c>
      <c r="S1187" s="22">
        <f>M1187+Q1187</f>
        <v>0</v>
      </c>
      <c r="T1187" s="22"/>
      <c r="U1187" s="22"/>
      <c r="V1187" s="22"/>
      <c r="W1187" s="22"/>
      <c r="X1187" s="22">
        <f>R1187+T1187+U1187+V1187+W1187</f>
        <v>59492</v>
      </c>
      <c r="Y1187" s="22">
        <f>S1187+W1187</f>
        <v>0</v>
      </c>
      <c r="Z1187" s="22"/>
      <c r="AA1187" s="22"/>
      <c r="AB1187" s="104">
        <f t="shared" si="2766"/>
        <v>0</v>
      </c>
      <c r="AC1187" s="104"/>
    </row>
    <row r="1188" spans="1:29" s="12" customFormat="1" ht="35.25" customHeight="1">
      <c r="A1188" s="55" t="s">
        <v>134</v>
      </c>
      <c r="B1188" s="62" t="s">
        <v>57</v>
      </c>
      <c r="C1188" s="62" t="s">
        <v>51</v>
      </c>
      <c r="D1188" s="62" t="s">
        <v>264</v>
      </c>
      <c r="E1188" s="62"/>
      <c r="F1188" s="22">
        <f t="shared" si="2768"/>
        <v>7263</v>
      </c>
      <c r="G1188" s="22">
        <f t="shared" si="2768"/>
        <v>0</v>
      </c>
      <c r="H1188" s="22">
        <f>H1189</f>
        <v>0</v>
      </c>
      <c r="I1188" s="22">
        <f t="shared" ref="I1188:Y1189" si="2785">I1189</f>
        <v>0</v>
      </c>
      <c r="J1188" s="22">
        <f t="shared" si="2785"/>
        <v>0</v>
      </c>
      <c r="K1188" s="22">
        <f t="shared" si="2785"/>
        <v>0</v>
      </c>
      <c r="L1188" s="22">
        <f t="shared" si="2785"/>
        <v>7263</v>
      </c>
      <c r="M1188" s="38">
        <f t="shared" si="2785"/>
        <v>0</v>
      </c>
      <c r="N1188" s="22">
        <f>N1189</f>
        <v>0</v>
      </c>
      <c r="O1188" s="22">
        <f t="shared" si="2785"/>
        <v>0</v>
      </c>
      <c r="P1188" s="22">
        <f t="shared" si="2785"/>
        <v>0</v>
      </c>
      <c r="Q1188" s="22">
        <f t="shared" si="2785"/>
        <v>0</v>
      </c>
      <c r="R1188" s="22">
        <f t="shared" si="2785"/>
        <v>7263</v>
      </c>
      <c r="S1188" s="38">
        <f t="shared" si="2785"/>
        <v>0</v>
      </c>
      <c r="T1188" s="22">
        <f>T1189</f>
        <v>0</v>
      </c>
      <c r="U1188" s="22">
        <f t="shared" si="2785"/>
        <v>0</v>
      </c>
      <c r="V1188" s="22">
        <f t="shared" si="2785"/>
        <v>0</v>
      </c>
      <c r="W1188" s="22">
        <f t="shared" si="2785"/>
        <v>0</v>
      </c>
      <c r="X1188" s="22">
        <f t="shared" si="2785"/>
        <v>7263</v>
      </c>
      <c r="Y1188" s="22">
        <f t="shared" si="2785"/>
        <v>0</v>
      </c>
      <c r="Z1188" s="22">
        <f t="shared" ref="Z1188:AA1188" si="2786">Z1189</f>
        <v>1651</v>
      </c>
      <c r="AA1188" s="22">
        <f t="shared" si="2786"/>
        <v>0</v>
      </c>
      <c r="AB1188" s="104">
        <f t="shared" si="2766"/>
        <v>22.731653586672174</v>
      </c>
      <c r="AC1188" s="104"/>
    </row>
    <row r="1189" spans="1:29" s="12" customFormat="1" ht="39.75" customHeight="1">
      <c r="A1189" s="55" t="s">
        <v>83</v>
      </c>
      <c r="B1189" s="62" t="s">
        <v>57</v>
      </c>
      <c r="C1189" s="62" t="s">
        <v>51</v>
      </c>
      <c r="D1189" s="62" t="s">
        <v>264</v>
      </c>
      <c r="E1189" s="62">
        <v>600</v>
      </c>
      <c r="F1189" s="22">
        <f t="shared" si="2768"/>
        <v>7263</v>
      </c>
      <c r="G1189" s="22">
        <f t="shared" si="2768"/>
        <v>0</v>
      </c>
      <c r="H1189" s="22">
        <f>H1190</f>
        <v>0</v>
      </c>
      <c r="I1189" s="22">
        <f t="shared" si="2785"/>
        <v>0</v>
      </c>
      <c r="J1189" s="22">
        <f t="shared" si="2785"/>
        <v>0</v>
      </c>
      <c r="K1189" s="22">
        <f t="shared" si="2785"/>
        <v>0</v>
      </c>
      <c r="L1189" s="22">
        <f t="shared" si="2785"/>
        <v>7263</v>
      </c>
      <c r="M1189" s="38">
        <f t="shared" si="2785"/>
        <v>0</v>
      </c>
      <c r="N1189" s="22">
        <f>N1190</f>
        <v>0</v>
      </c>
      <c r="O1189" s="22">
        <f t="shared" si="2785"/>
        <v>0</v>
      </c>
      <c r="P1189" s="22">
        <f t="shared" si="2785"/>
        <v>0</v>
      </c>
      <c r="Q1189" s="22">
        <f t="shared" si="2785"/>
        <v>0</v>
      </c>
      <c r="R1189" s="22">
        <f t="shared" si="2785"/>
        <v>7263</v>
      </c>
      <c r="S1189" s="38">
        <f t="shared" si="2785"/>
        <v>0</v>
      </c>
      <c r="T1189" s="22">
        <f>T1190</f>
        <v>0</v>
      </c>
      <c r="U1189" s="22">
        <f t="shared" ref="U1189:AA1189" si="2787">U1190</f>
        <v>0</v>
      </c>
      <c r="V1189" s="22">
        <f t="shared" si="2787"/>
        <v>0</v>
      </c>
      <c r="W1189" s="22">
        <f t="shared" si="2787"/>
        <v>0</v>
      </c>
      <c r="X1189" s="22">
        <f t="shared" si="2787"/>
        <v>7263</v>
      </c>
      <c r="Y1189" s="22">
        <f t="shared" si="2787"/>
        <v>0</v>
      </c>
      <c r="Z1189" s="22">
        <f t="shared" si="2787"/>
        <v>1651</v>
      </c>
      <c r="AA1189" s="22">
        <f t="shared" si="2787"/>
        <v>0</v>
      </c>
      <c r="AB1189" s="104">
        <f t="shared" si="2766"/>
        <v>22.731653586672174</v>
      </c>
      <c r="AC1189" s="104"/>
    </row>
    <row r="1190" spans="1:29" s="12" customFormat="1" ht="20.25" customHeight="1">
      <c r="A1190" s="27" t="s">
        <v>175</v>
      </c>
      <c r="B1190" s="62" t="s">
        <v>57</v>
      </c>
      <c r="C1190" s="62" t="s">
        <v>51</v>
      </c>
      <c r="D1190" s="62" t="s">
        <v>264</v>
      </c>
      <c r="E1190" s="62" t="s">
        <v>174</v>
      </c>
      <c r="F1190" s="22">
        <f>6526+737</f>
        <v>7263</v>
      </c>
      <c r="G1190" s="22"/>
      <c r="H1190" s="22"/>
      <c r="I1190" s="22"/>
      <c r="J1190" s="22"/>
      <c r="K1190" s="22"/>
      <c r="L1190" s="22">
        <f>F1190+H1190+I1190+J1190+K1190</f>
        <v>7263</v>
      </c>
      <c r="M1190" s="22">
        <f>G1190+K1190</f>
        <v>0</v>
      </c>
      <c r="N1190" s="22"/>
      <c r="O1190" s="22"/>
      <c r="P1190" s="22"/>
      <c r="Q1190" s="22"/>
      <c r="R1190" s="22">
        <f>L1190+N1190+O1190+P1190+Q1190</f>
        <v>7263</v>
      </c>
      <c r="S1190" s="22">
        <f>M1190+Q1190</f>
        <v>0</v>
      </c>
      <c r="T1190" s="22"/>
      <c r="U1190" s="22"/>
      <c r="V1190" s="22"/>
      <c r="W1190" s="22"/>
      <c r="X1190" s="22">
        <f>R1190+T1190+U1190+V1190+W1190</f>
        <v>7263</v>
      </c>
      <c r="Y1190" s="22">
        <f>S1190+W1190</f>
        <v>0</v>
      </c>
      <c r="Z1190" s="22">
        <v>1651</v>
      </c>
      <c r="AA1190" s="22"/>
      <c r="AB1190" s="104">
        <f t="shared" si="2766"/>
        <v>22.731653586672174</v>
      </c>
      <c r="AC1190" s="104"/>
    </row>
    <row r="1191" spans="1:29" s="12" customFormat="1" ht="40.5" customHeight="1">
      <c r="A1191" s="27" t="s">
        <v>688</v>
      </c>
      <c r="B1191" s="62" t="s">
        <v>57</v>
      </c>
      <c r="C1191" s="62" t="s">
        <v>51</v>
      </c>
      <c r="D1191" s="62" t="s">
        <v>687</v>
      </c>
      <c r="E1191" s="62"/>
      <c r="F1191" s="22"/>
      <c r="G1191" s="22"/>
      <c r="H1191" s="22">
        <f>H1192</f>
        <v>1775</v>
      </c>
      <c r="I1191" s="22">
        <f t="shared" ref="I1191:X1192" si="2788">I1192</f>
        <v>0</v>
      </c>
      <c r="J1191" s="22">
        <f t="shared" si="2788"/>
        <v>0</v>
      </c>
      <c r="K1191" s="22">
        <f t="shared" si="2788"/>
        <v>33718</v>
      </c>
      <c r="L1191" s="22">
        <f t="shared" si="2788"/>
        <v>35493</v>
      </c>
      <c r="M1191" s="22">
        <f t="shared" si="2788"/>
        <v>33718</v>
      </c>
      <c r="N1191" s="22">
        <f>N1192</f>
        <v>0</v>
      </c>
      <c r="O1191" s="22">
        <f t="shared" si="2788"/>
        <v>0</v>
      </c>
      <c r="P1191" s="22">
        <f t="shared" si="2788"/>
        <v>0</v>
      </c>
      <c r="Q1191" s="22">
        <f t="shared" si="2788"/>
        <v>0</v>
      </c>
      <c r="R1191" s="22">
        <f t="shared" si="2788"/>
        <v>35493</v>
      </c>
      <c r="S1191" s="22">
        <f t="shared" si="2788"/>
        <v>33718</v>
      </c>
      <c r="T1191" s="22">
        <f>T1192</f>
        <v>0</v>
      </c>
      <c r="U1191" s="22">
        <f t="shared" si="2788"/>
        <v>0</v>
      </c>
      <c r="V1191" s="22">
        <f t="shared" si="2788"/>
        <v>0</v>
      </c>
      <c r="W1191" s="22">
        <f t="shared" si="2788"/>
        <v>0</v>
      </c>
      <c r="X1191" s="22">
        <f t="shared" si="2788"/>
        <v>35493</v>
      </c>
      <c r="Y1191" s="22">
        <f t="shared" ref="U1191:AA1192" si="2789">Y1192</f>
        <v>33718</v>
      </c>
      <c r="Z1191" s="22">
        <f t="shared" si="2789"/>
        <v>0</v>
      </c>
      <c r="AA1191" s="22">
        <f t="shared" si="2789"/>
        <v>0</v>
      </c>
      <c r="AB1191" s="104">
        <f t="shared" si="2766"/>
        <v>0</v>
      </c>
      <c r="AC1191" s="104">
        <f t="shared" si="2767"/>
        <v>0</v>
      </c>
    </row>
    <row r="1192" spans="1:29" s="12" customFormat="1" ht="33">
      <c r="A1192" s="27" t="s">
        <v>213</v>
      </c>
      <c r="B1192" s="62" t="s">
        <v>57</v>
      </c>
      <c r="C1192" s="62" t="s">
        <v>51</v>
      </c>
      <c r="D1192" s="62" t="s">
        <v>687</v>
      </c>
      <c r="E1192" s="62" t="s">
        <v>86</v>
      </c>
      <c r="F1192" s="22"/>
      <c r="G1192" s="22"/>
      <c r="H1192" s="22">
        <f>H1193</f>
        <v>1775</v>
      </c>
      <c r="I1192" s="22">
        <f t="shared" si="2788"/>
        <v>0</v>
      </c>
      <c r="J1192" s="22">
        <f t="shared" si="2788"/>
        <v>0</v>
      </c>
      <c r="K1192" s="22">
        <f t="shared" si="2788"/>
        <v>33718</v>
      </c>
      <c r="L1192" s="22">
        <f t="shared" si="2788"/>
        <v>35493</v>
      </c>
      <c r="M1192" s="22">
        <f t="shared" si="2788"/>
        <v>33718</v>
      </c>
      <c r="N1192" s="22">
        <f>N1193</f>
        <v>0</v>
      </c>
      <c r="O1192" s="22">
        <f t="shared" si="2788"/>
        <v>0</v>
      </c>
      <c r="P1192" s="22">
        <f t="shared" si="2788"/>
        <v>0</v>
      </c>
      <c r="Q1192" s="22">
        <f t="shared" si="2788"/>
        <v>0</v>
      </c>
      <c r="R1192" s="22">
        <f t="shared" si="2788"/>
        <v>35493</v>
      </c>
      <c r="S1192" s="22">
        <f t="shared" si="2788"/>
        <v>33718</v>
      </c>
      <c r="T1192" s="22">
        <f>T1193</f>
        <v>0</v>
      </c>
      <c r="U1192" s="22">
        <f t="shared" si="2789"/>
        <v>0</v>
      </c>
      <c r="V1192" s="22">
        <f t="shared" si="2789"/>
        <v>0</v>
      </c>
      <c r="W1192" s="22">
        <f t="shared" si="2789"/>
        <v>0</v>
      </c>
      <c r="X1192" s="22">
        <f t="shared" si="2789"/>
        <v>35493</v>
      </c>
      <c r="Y1192" s="22">
        <f t="shared" si="2789"/>
        <v>33718</v>
      </c>
      <c r="Z1192" s="22">
        <f t="shared" si="2789"/>
        <v>0</v>
      </c>
      <c r="AA1192" s="22">
        <f t="shared" si="2789"/>
        <v>0</v>
      </c>
      <c r="AB1192" s="104">
        <f t="shared" si="2766"/>
        <v>0</v>
      </c>
      <c r="AC1192" s="104">
        <f t="shared" si="2767"/>
        <v>0</v>
      </c>
    </row>
    <row r="1193" spans="1:29" s="12" customFormat="1" ht="20.25" customHeight="1">
      <c r="A1193" s="27" t="s">
        <v>85</v>
      </c>
      <c r="B1193" s="62" t="s">
        <v>57</v>
      </c>
      <c r="C1193" s="62" t="s">
        <v>51</v>
      </c>
      <c r="D1193" s="62" t="s">
        <v>687</v>
      </c>
      <c r="E1193" s="62" t="s">
        <v>192</v>
      </c>
      <c r="F1193" s="22"/>
      <c r="G1193" s="22"/>
      <c r="H1193" s="22">
        <v>1775</v>
      </c>
      <c r="I1193" s="22"/>
      <c r="J1193" s="22"/>
      <c r="K1193" s="22">
        <v>33718</v>
      </c>
      <c r="L1193" s="22">
        <f>F1193+H1193+I1193+J1193+K1193</f>
        <v>35493</v>
      </c>
      <c r="M1193" s="22">
        <f>G1193+K1193</f>
        <v>33718</v>
      </c>
      <c r="N1193" s="22"/>
      <c r="O1193" s="22"/>
      <c r="P1193" s="22"/>
      <c r="Q1193" s="22"/>
      <c r="R1193" s="22">
        <f>L1193+N1193+O1193+P1193+Q1193</f>
        <v>35493</v>
      </c>
      <c r="S1193" s="22">
        <f>M1193+Q1193</f>
        <v>33718</v>
      </c>
      <c r="T1193" s="22"/>
      <c r="U1193" s="22"/>
      <c r="V1193" s="22"/>
      <c r="W1193" s="22"/>
      <c r="X1193" s="22">
        <f>R1193+T1193+U1193+V1193+W1193</f>
        <v>35493</v>
      </c>
      <c r="Y1193" s="22">
        <f>S1193+W1193</f>
        <v>33718</v>
      </c>
      <c r="Z1193" s="22"/>
      <c r="AA1193" s="22"/>
      <c r="AB1193" s="104">
        <f t="shared" si="2766"/>
        <v>0</v>
      </c>
      <c r="AC1193" s="104">
        <f t="shared" si="2767"/>
        <v>0</v>
      </c>
    </row>
    <row r="1194" spans="1:29" s="12" customFormat="1" ht="108.75" hidden="1" customHeight="1">
      <c r="A1194" s="27" t="s">
        <v>660</v>
      </c>
      <c r="B1194" s="21" t="s">
        <v>57</v>
      </c>
      <c r="C1194" s="21" t="s">
        <v>51</v>
      </c>
      <c r="D1194" s="21" t="s">
        <v>661</v>
      </c>
      <c r="E1194" s="94"/>
      <c r="F1194" s="22">
        <f t="shared" ref="F1194:G1195" si="2790">F1195</f>
        <v>1775</v>
      </c>
      <c r="G1194" s="22">
        <f t="shared" si="2790"/>
        <v>0</v>
      </c>
      <c r="H1194" s="38">
        <f>H1195</f>
        <v>0</v>
      </c>
      <c r="I1194" s="38">
        <f t="shared" ref="I1194:X1195" si="2791">I1195</f>
        <v>-1775</v>
      </c>
      <c r="J1194" s="38">
        <f t="shared" si="2791"/>
        <v>0</v>
      </c>
      <c r="K1194" s="38">
        <f t="shared" si="2791"/>
        <v>0</v>
      </c>
      <c r="L1194" s="38">
        <f t="shared" si="2791"/>
        <v>0</v>
      </c>
      <c r="M1194" s="38">
        <f t="shared" si="2791"/>
        <v>0</v>
      </c>
      <c r="N1194" s="38">
        <f>N1195</f>
        <v>0</v>
      </c>
      <c r="O1194" s="38">
        <f t="shared" si="2791"/>
        <v>0</v>
      </c>
      <c r="P1194" s="38">
        <f t="shared" si="2791"/>
        <v>0</v>
      </c>
      <c r="Q1194" s="38">
        <f t="shared" si="2791"/>
        <v>0</v>
      </c>
      <c r="R1194" s="38">
        <f t="shared" si="2791"/>
        <v>0</v>
      </c>
      <c r="S1194" s="38">
        <f t="shared" si="2791"/>
        <v>0</v>
      </c>
      <c r="T1194" s="38">
        <f>T1195</f>
        <v>0</v>
      </c>
      <c r="U1194" s="38">
        <f t="shared" si="2791"/>
        <v>0</v>
      </c>
      <c r="V1194" s="38">
        <f t="shared" si="2791"/>
        <v>0</v>
      </c>
      <c r="W1194" s="38">
        <f t="shared" si="2791"/>
        <v>0</v>
      </c>
      <c r="X1194" s="38">
        <f t="shared" si="2791"/>
        <v>0</v>
      </c>
      <c r="Y1194" s="38">
        <f t="shared" ref="U1194:Y1195" si="2792">Y1195</f>
        <v>0</v>
      </c>
      <c r="Z1194" s="22"/>
      <c r="AA1194" s="22"/>
      <c r="AB1194" s="104" t="e">
        <f t="shared" si="2766"/>
        <v>#DIV/0!</v>
      </c>
      <c r="AC1194" s="104" t="e">
        <f t="shared" si="2767"/>
        <v>#DIV/0!</v>
      </c>
    </row>
    <row r="1195" spans="1:29" s="12" customFormat="1" ht="40.5" hidden="1" customHeight="1">
      <c r="A1195" s="27" t="s">
        <v>213</v>
      </c>
      <c r="B1195" s="21" t="s">
        <v>57</v>
      </c>
      <c r="C1195" s="21" t="s">
        <v>51</v>
      </c>
      <c r="D1195" s="21" t="s">
        <v>661</v>
      </c>
      <c r="E1195" s="62">
        <v>400</v>
      </c>
      <c r="F1195" s="22">
        <f t="shared" si="2790"/>
        <v>1775</v>
      </c>
      <c r="G1195" s="22">
        <f t="shared" si="2790"/>
        <v>0</v>
      </c>
      <c r="H1195" s="38">
        <f>H1196</f>
        <v>0</v>
      </c>
      <c r="I1195" s="38">
        <f t="shared" si="2791"/>
        <v>-1775</v>
      </c>
      <c r="J1195" s="38">
        <f t="shared" si="2791"/>
        <v>0</v>
      </c>
      <c r="K1195" s="38">
        <f t="shared" si="2791"/>
        <v>0</v>
      </c>
      <c r="L1195" s="38">
        <f t="shared" si="2791"/>
        <v>0</v>
      </c>
      <c r="M1195" s="38">
        <f t="shared" si="2791"/>
        <v>0</v>
      </c>
      <c r="N1195" s="38">
        <f>N1196</f>
        <v>0</v>
      </c>
      <c r="O1195" s="38">
        <f t="shared" si="2791"/>
        <v>0</v>
      </c>
      <c r="P1195" s="38">
        <f t="shared" si="2791"/>
        <v>0</v>
      </c>
      <c r="Q1195" s="38">
        <f t="shared" si="2791"/>
        <v>0</v>
      </c>
      <c r="R1195" s="38">
        <f t="shared" si="2791"/>
        <v>0</v>
      </c>
      <c r="S1195" s="38">
        <f t="shared" si="2791"/>
        <v>0</v>
      </c>
      <c r="T1195" s="38">
        <f>T1196</f>
        <v>0</v>
      </c>
      <c r="U1195" s="38">
        <f t="shared" si="2792"/>
        <v>0</v>
      </c>
      <c r="V1195" s="38">
        <f t="shared" si="2792"/>
        <v>0</v>
      </c>
      <c r="W1195" s="38">
        <f t="shared" si="2792"/>
        <v>0</v>
      </c>
      <c r="X1195" s="38">
        <f t="shared" si="2792"/>
        <v>0</v>
      </c>
      <c r="Y1195" s="38">
        <f t="shared" si="2792"/>
        <v>0</v>
      </c>
      <c r="Z1195" s="22"/>
      <c r="AA1195" s="22"/>
      <c r="AB1195" s="104" t="e">
        <f t="shared" si="2766"/>
        <v>#DIV/0!</v>
      </c>
      <c r="AC1195" s="104" t="e">
        <f t="shared" si="2767"/>
        <v>#DIV/0!</v>
      </c>
    </row>
    <row r="1196" spans="1:29" s="12" customFormat="1" ht="20.25" hidden="1" customHeight="1">
      <c r="A1196" s="27" t="s">
        <v>85</v>
      </c>
      <c r="B1196" s="21" t="s">
        <v>57</v>
      </c>
      <c r="C1196" s="21" t="s">
        <v>51</v>
      </c>
      <c r="D1196" s="21" t="s">
        <v>661</v>
      </c>
      <c r="E1196" s="62">
        <v>410</v>
      </c>
      <c r="F1196" s="22">
        <v>1775</v>
      </c>
      <c r="G1196" s="22"/>
      <c r="H1196" s="38"/>
      <c r="I1196" s="38">
        <v>-1775</v>
      </c>
      <c r="J1196" s="38"/>
      <c r="K1196" s="38"/>
      <c r="L1196" s="22">
        <f>F1196+H1196+I1196+J1196+K1196</f>
        <v>0</v>
      </c>
      <c r="M1196" s="22">
        <f>G1196+K1196</f>
        <v>0</v>
      </c>
      <c r="N1196" s="38"/>
      <c r="O1196" s="38"/>
      <c r="P1196" s="38"/>
      <c r="Q1196" s="38"/>
      <c r="R1196" s="22">
        <f>L1196+N1196+O1196+P1196+Q1196</f>
        <v>0</v>
      </c>
      <c r="S1196" s="22">
        <f>M1196+Q1196</f>
        <v>0</v>
      </c>
      <c r="T1196" s="38"/>
      <c r="U1196" s="38"/>
      <c r="V1196" s="38"/>
      <c r="W1196" s="38"/>
      <c r="X1196" s="22">
        <f>R1196+T1196+U1196+V1196+W1196</f>
        <v>0</v>
      </c>
      <c r="Y1196" s="22">
        <f>S1196+W1196</f>
        <v>0</v>
      </c>
      <c r="Z1196" s="22"/>
      <c r="AA1196" s="22"/>
      <c r="AB1196" s="104" t="e">
        <f t="shared" si="2766"/>
        <v>#DIV/0!</v>
      </c>
      <c r="AC1196" s="104" t="e">
        <f t="shared" si="2767"/>
        <v>#DIV/0!</v>
      </c>
    </row>
    <row r="1197" spans="1:29" s="12" customFormat="1" ht="66">
      <c r="A1197" s="27" t="s">
        <v>696</v>
      </c>
      <c r="B1197" s="21" t="s">
        <v>57</v>
      </c>
      <c r="C1197" s="21" t="s">
        <v>51</v>
      </c>
      <c r="D1197" s="21" t="s">
        <v>697</v>
      </c>
      <c r="E1197" s="62"/>
      <c r="F1197" s="22"/>
      <c r="G1197" s="22"/>
      <c r="H1197" s="38"/>
      <c r="I1197" s="38"/>
      <c r="J1197" s="38"/>
      <c r="K1197" s="38"/>
      <c r="L1197" s="22"/>
      <c r="M1197" s="22"/>
      <c r="N1197" s="22">
        <f>N1198</f>
        <v>518</v>
      </c>
      <c r="O1197" s="22">
        <f t="shared" ref="O1197:AA1198" si="2793">O1198</f>
        <v>0</v>
      </c>
      <c r="P1197" s="22">
        <f t="shared" si="2793"/>
        <v>0</v>
      </c>
      <c r="Q1197" s="22">
        <f t="shared" si="2793"/>
        <v>9841</v>
      </c>
      <c r="R1197" s="22">
        <f t="shared" si="2793"/>
        <v>10359</v>
      </c>
      <c r="S1197" s="22">
        <f t="shared" si="2793"/>
        <v>9841</v>
      </c>
      <c r="T1197" s="22">
        <f>T1198</f>
        <v>0</v>
      </c>
      <c r="U1197" s="22">
        <f t="shared" si="2793"/>
        <v>0</v>
      </c>
      <c r="V1197" s="22">
        <f t="shared" si="2793"/>
        <v>0</v>
      </c>
      <c r="W1197" s="22">
        <f t="shared" si="2793"/>
        <v>0</v>
      </c>
      <c r="X1197" s="22">
        <f t="shared" si="2793"/>
        <v>10359</v>
      </c>
      <c r="Y1197" s="22">
        <f t="shared" si="2793"/>
        <v>9841</v>
      </c>
      <c r="Z1197" s="22">
        <f t="shared" si="2793"/>
        <v>0</v>
      </c>
      <c r="AA1197" s="22">
        <f t="shared" si="2793"/>
        <v>0</v>
      </c>
      <c r="AB1197" s="104">
        <f t="shared" si="2766"/>
        <v>0</v>
      </c>
      <c r="AC1197" s="104">
        <f t="shared" si="2767"/>
        <v>0</v>
      </c>
    </row>
    <row r="1198" spans="1:29" s="12" customFormat="1" ht="33">
      <c r="A1198" s="27" t="s">
        <v>213</v>
      </c>
      <c r="B1198" s="21" t="s">
        <v>57</v>
      </c>
      <c r="C1198" s="21" t="s">
        <v>51</v>
      </c>
      <c r="D1198" s="21" t="s">
        <v>697</v>
      </c>
      <c r="E1198" s="62" t="s">
        <v>86</v>
      </c>
      <c r="F1198" s="22"/>
      <c r="G1198" s="22"/>
      <c r="H1198" s="38"/>
      <c r="I1198" s="38"/>
      <c r="J1198" s="38"/>
      <c r="K1198" s="38"/>
      <c r="L1198" s="22"/>
      <c r="M1198" s="22"/>
      <c r="N1198" s="22">
        <f>N1199</f>
        <v>518</v>
      </c>
      <c r="O1198" s="22">
        <f t="shared" si="2793"/>
        <v>0</v>
      </c>
      <c r="P1198" s="22">
        <f t="shared" si="2793"/>
        <v>0</v>
      </c>
      <c r="Q1198" s="22">
        <f t="shared" si="2793"/>
        <v>9841</v>
      </c>
      <c r="R1198" s="22">
        <f t="shared" si="2793"/>
        <v>10359</v>
      </c>
      <c r="S1198" s="22">
        <f t="shared" si="2793"/>
        <v>9841</v>
      </c>
      <c r="T1198" s="22">
        <f>T1199</f>
        <v>0</v>
      </c>
      <c r="U1198" s="22">
        <f t="shared" si="2793"/>
        <v>0</v>
      </c>
      <c r="V1198" s="22">
        <f t="shared" si="2793"/>
        <v>0</v>
      </c>
      <c r="W1198" s="22">
        <f t="shared" si="2793"/>
        <v>0</v>
      </c>
      <c r="X1198" s="22">
        <f t="shared" si="2793"/>
        <v>10359</v>
      </c>
      <c r="Y1198" s="22">
        <f t="shared" si="2793"/>
        <v>9841</v>
      </c>
      <c r="Z1198" s="22">
        <f t="shared" si="2793"/>
        <v>0</v>
      </c>
      <c r="AA1198" s="22">
        <f t="shared" si="2793"/>
        <v>0</v>
      </c>
      <c r="AB1198" s="104">
        <f t="shared" si="2766"/>
        <v>0</v>
      </c>
      <c r="AC1198" s="104">
        <f t="shared" si="2767"/>
        <v>0</v>
      </c>
    </row>
    <row r="1199" spans="1:29" s="12" customFormat="1" ht="20.25" customHeight="1">
      <c r="A1199" s="27" t="s">
        <v>85</v>
      </c>
      <c r="B1199" s="21" t="s">
        <v>57</v>
      </c>
      <c r="C1199" s="21" t="s">
        <v>51</v>
      </c>
      <c r="D1199" s="21" t="s">
        <v>697</v>
      </c>
      <c r="E1199" s="62">
        <v>410</v>
      </c>
      <c r="F1199" s="22"/>
      <c r="G1199" s="22"/>
      <c r="H1199" s="38"/>
      <c r="I1199" s="38"/>
      <c r="J1199" s="38"/>
      <c r="K1199" s="38"/>
      <c r="L1199" s="22"/>
      <c r="M1199" s="22"/>
      <c r="N1199" s="22">
        <v>518</v>
      </c>
      <c r="O1199" s="22"/>
      <c r="P1199" s="22"/>
      <c r="Q1199" s="22">
        <v>9841</v>
      </c>
      <c r="R1199" s="22">
        <f>L1199+N1199+O1199+P1199+Q1199</f>
        <v>10359</v>
      </c>
      <c r="S1199" s="22">
        <f>M1199+Q1199</f>
        <v>9841</v>
      </c>
      <c r="T1199" s="22"/>
      <c r="U1199" s="22"/>
      <c r="V1199" s="22"/>
      <c r="W1199" s="22"/>
      <c r="X1199" s="22">
        <f>R1199+T1199+U1199+V1199+W1199</f>
        <v>10359</v>
      </c>
      <c r="Y1199" s="22">
        <f>S1199+W1199</f>
        <v>9841</v>
      </c>
      <c r="Z1199" s="22"/>
      <c r="AA1199" s="22"/>
      <c r="AB1199" s="104">
        <f t="shared" si="2766"/>
        <v>0</v>
      </c>
      <c r="AC1199" s="104">
        <f t="shared" si="2767"/>
        <v>0</v>
      </c>
    </row>
    <row r="1200" spans="1:29" s="12" customFormat="1" ht="15.75" customHeight="1">
      <c r="A1200" s="50"/>
      <c r="B1200" s="19"/>
      <c r="C1200" s="19"/>
      <c r="D1200" s="26"/>
      <c r="E1200" s="21"/>
      <c r="F1200" s="38"/>
      <c r="G1200" s="38"/>
      <c r="H1200" s="38"/>
      <c r="I1200" s="38"/>
      <c r="J1200" s="38"/>
      <c r="K1200" s="38"/>
      <c r="L1200" s="38"/>
      <c r="M1200" s="38"/>
      <c r="N1200" s="38"/>
      <c r="O1200" s="38"/>
      <c r="P1200" s="38"/>
      <c r="Q1200" s="38"/>
      <c r="R1200" s="38"/>
      <c r="S1200" s="38"/>
      <c r="T1200" s="38"/>
      <c r="U1200" s="38"/>
      <c r="V1200" s="38"/>
      <c r="W1200" s="38"/>
      <c r="X1200" s="38"/>
      <c r="Y1200" s="38"/>
      <c r="Z1200" s="22"/>
      <c r="AA1200" s="22"/>
      <c r="AB1200" s="104"/>
      <c r="AC1200" s="104"/>
    </row>
    <row r="1201" spans="1:29" s="12" customFormat="1" ht="40.5">
      <c r="A1201" s="41" t="s">
        <v>0</v>
      </c>
      <c r="B1201" s="16" t="s">
        <v>1</v>
      </c>
      <c r="C1201" s="16"/>
      <c r="D1201" s="26"/>
      <c r="E1201" s="21"/>
      <c r="F1201" s="18">
        <f t="shared" ref="F1201:G1201" si="2794">F1203</f>
        <v>8548</v>
      </c>
      <c r="G1201" s="18">
        <f t="shared" si="2794"/>
        <v>0</v>
      </c>
      <c r="H1201" s="38">
        <f>H1203</f>
        <v>0</v>
      </c>
      <c r="I1201" s="38">
        <f t="shared" ref="I1201:M1201" si="2795">I1203</f>
        <v>0</v>
      </c>
      <c r="J1201" s="38">
        <f t="shared" si="2795"/>
        <v>0</v>
      </c>
      <c r="K1201" s="38">
        <f t="shared" si="2795"/>
        <v>0</v>
      </c>
      <c r="L1201" s="18">
        <f t="shared" si="2795"/>
        <v>8548</v>
      </c>
      <c r="M1201" s="38">
        <f t="shared" si="2795"/>
        <v>0</v>
      </c>
      <c r="N1201" s="38">
        <f>N1203</f>
        <v>0</v>
      </c>
      <c r="O1201" s="38">
        <f t="shared" ref="O1201:S1201" si="2796">O1203</f>
        <v>0</v>
      </c>
      <c r="P1201" s="38">
        <f t="shared" si="2796"/>
        <v>0</v>
      </c>
      <c r="Q1201" s="38">
        <f t="shared" si="2796"/>
        <v>0</v>
      </c>
      <c r="R1201" s="18">
        <f t="shared" si="2796"/>
        <v>8548</v>
      </c>
      <c r="S1201" s="38">
        <f t="shared" si="2796"/>
        <v>0</v>
      </c>
      <c r="T1201" s="38">
        <f>T1203</f>
        <v>0</v>
      </c>
      <c r="U1201" s="38">
        <f t="shared" ref="U1201:X1201" si="2797">U1203</f>
        <v>0</v>
      </c>
      <c r="V1201" s="38">
        <f t="shared" si="2797"/>
        <v>0</v>
      </c>
      <c r="W1201" s="38">
        <f t="shared" si="2797"/>
        <v>0</v>
      </c>
      <c r="X1201" s="18">
        <f t="shared" si="2797"/>
        <v>8548</v>
      </c>
      <c r="Y1201" s="18">
        <f t="shared" ref="Y1201:AA1201" si="2798">Y1203</f>
        <v>0</v>
      </c>
      <c r="Z1201" s="18">
        <f t="shared" si="2798"/>
        <v>1742</v>
      </c>
      <c r="AA1201" s="18">
        <f t="shared" si="2798"/>
        <v>0</v>
      </c>
      <c r="AB1201" s="103">
        <f t="shared" si="2766"/>
        <v>20.379036031820309</v>
      </c>
      <c r="AC1201" s="103"/>
    </row>
    <row r="1202" spans="1:29" s="12" customFormat="1" ht="16.5" customHeight="1">
      <c r="A1202" s="41"/>
      <c r="B1202" s="16"/>
      <c r="C1202" s="16"/>
      <c r="D1202" s="26"/>
      <c r="E1202" s="21"/>
      <c r="F1202" s="38"/>
      <c r="G1202" s="38"/>
      <c r="H1202" s="38"/>
      <c r="I1202" s="38"/>
      <c r="J1202" s="38"/>
      <c r="K1202" s="38"/>
      <c r="L1202" s="38"/>
      <c r="M1202" s="38"/>
      <c r="N1202" s="38"/>
      <c r="O1202" s="38"/>
      <c r="P1202" s="38"/>
      <c r="Q1202" s="38"/>
      <c r="R1202" s="38"/>
      <c r="S1202" s="38"/>
      <c r="T1202" s="38"/>
      <c r="U1202" s="38"/>
      <c r="V1202" s="38"/>
      <c r="W1202" s="38"/>
      <c r="X1202" s="38"/>
      <c r="Y1202" s="38"/>
      <c r="Z1202" s="22"/>
      <c r="AA1202" s="22"/>
      <c r="AB1202" s="104"/>
      <c r="AC1202" s="104"/>
    </row>
    <row r="1203" spans="1:29" s="12" customFormat="1" ht="37.5">
      <c r="A1203" s="50" t="s">
        <v>2</v>
      </c>
      <c r="B1203" s="19" t="s">
        <v>58</v>
      </c>
      <c r="C1203" s="19" t="s">
        <v>55</v>
      </c>
      <c r="D1203" s="26"/>
      <c r="E1203" s="21"/>
      <c r="F1203" s="20">
        <f t="shared" ref="F1203:G1207" si="2799">F1204</f>
        <v>8548</v>
      </c>
      <c r="G1203" s="20">
        <f t="shared" si="2799"/>
        <v>0</v>
      </c>
      <c r="H1203" s="38">
        <f>H1204</f>
        <v>0</v>
      </c>
      <c r="I1203" s="38">
        <f t="shared" ref="I1203:Y1207" si="2800">I1204</f>
        <v>0</v>
      </c>
      <c r="J1203" s="38">
        <f t="shared" si="2800"/>
        <v>0</v>
      </c>
      <c r="K1203" s="38">
        <f t="shared" si="2800"/>
        <v>0</v>
      </c>
      <c r="L1203" s="20">
        <f t="shared" si="2800"/>
        <v>8548</v>
      </c>
      <c r="M1203" s="38">
        <f t="shared" si="2800"/>
        <v>0</v>
      </c>
      <c r="N1203" s="38">
        <f>N1204</f>
        <v>0</v>
      </c>
      <c r="O1203" s="38">
        <f t="shared" si="2800"/>
        <v>0</v>
      </c>
      <c r="P1203" s="38">
        <f t="shared" si="2800"/>
        <v>0</v>
      </c>
      <c r="Q1203" s="38">
        <f t="shared" si="2800"/>
        <v>0</v>
      </c>
      <c r="R1203" s="20">
        <f t="shared" si="2800"/>
        <v>8548</v>
      </c>
      <c r="S1203" s="38">
        <f t="shared" si="2800"/>
        <v>0</v>
      </c>
      <c r="T1203" s="38">
        <f>T1204</f>
        <v>0</v>
      </c>
      <c r="U1203" s="38">
        <f t="shared" si="2800"/>
        <v>0</v>
      </c>
      <c r="V1203" s="38">
        <f t="shared" si="2800"/>
        <v>0</v>
      </c>
      <c r="W1203" s="38">
        <f t="shared" si="2800"/>
        <v>0</v>
      </c>
      <c r="X1203" s="20">
        <f t="shared" si="2800"/>
        <v>8548</v>
      </c>
      <c r="Y1203" s="20">
        <f t="shared" si="2800"/>
        <v>0</v>
      </c>
      <c r="Z1203" s="20">
        <f t="shared" ref="Z1203:AA1203" si="2801">Z1204</f>
        <v>1742</v>
      </c>
      <c r="AA1203" s="20">
        <f t="shared" si="2801"/>
        <v>0</v>
      </c>
      <c r="AB1203" s="105">
        <f t="shared" si="2766"/>
        <v>20.379036031820309</v>
      </c>
      <c r="AC1203" s="105"/>
    </row>
    <row r="1204" spans="1:29" s="12" customFormat="1" ht="59.25" customHeight="1">
      <c r="A1204" s="27" t="s">
        <v>443</v>
      </c>
      <c r="B1204" s="21" t="s">
        <v>58</v>
      </c>
      <c r="C1204" s="21" t="s">
        <v>55</v>
      </c>
      <c r="D1204" s="52" t="s">
        <v>236</v>
      </c>
      <c r="E1204" s="21"/>
      <c r="F1204" s="22">
        <f t="shared" si="2799"/>
        <v>8548</v>
      </c>
      <c r="G1204" s="22">
        <f t="shared" si="2799"/>
        <v>0</v>
      </c>
      <c r="H1204" s="38">
        <f>H1205</f>
        <v>0</v>
      </c>
      <c r="I1204" s="38">
        <f t="shared" si="2800"/>
        <v>0</v>
      </c>
      <c r="J1204" s="38">
        <f t="shared" si="2800"/>
        <v>0</v>
      </c>
      <c r="K1204" s="38">
        <f t="shared" si="2800"/>
        <v>0</v>
      </c>
      <c r="L1204" s="22">
        <f t="shared" si="2800"/>
        <v>8548</v>
      </c>
      <c r="M1204" s="38">
        <f t="shared" si="2800"/>
        <v>0</v>
      </c>
      <c r="N1204" s="38">
        <f>N1205</f>
        <v>0</v>
      </c>
      <c r="O1204" s="38">
        <f t="shared" si="2800"/>
        <v>0</v>
      </c>
      <c r="P1204" s="38">
        <f t="shared" si="2800"/>
        <v>0</v>
      </c>
      <c r="Q1204" s="38">
        <f t="shared" si="2800"/>
        <v>0</v>
      </c>
      <c r="R1204" s="22">
        <f t="shared" si="2800"/>
        <v>8548</v>
      </c>
      <c r="S1204" s="38">
        <f t="shared" si="2800"/>
        <v>0</v>
      </c>
      <c r="T1204" s="38">
        <f>T1205</f>
        <v>0</v>
      </c>
      <c r="U1204" s="38">
        <f t="shared" ref="U1204:AA1207" si="2802">U1205</f>
        <v>0</v>
      </c>
      <c r="V1204" s="38">
        <f t="shared" si="2802"/>
        <v>0</v>
      </c>
      <c r="W1204" s="38">
        <f t="shared" si="2802"/>
        <v>0</v>
      </c>
      <c r="X1204" s="22">
        <f t="shared" si="2802"/>
        <v>8548</v>
      </c>
      <c r="Y1204" s="22">
        <f t="shared" si="2802"/>
        <v>0</v>
      </c>
      <c r="Z1204" s="22">
        <f t="shared" si="2802"/>
        <v>1742</v>
      </c>
      <c r="AA1204" s="22">
        <f t="shared" si="2802"/>
        <v>0</v>
      </c>
      <c r="AB1204" s="104">
        <f t="shared" si="2766"/>
        <v>20.379036031820309</v>
      </c>
      <c r="AC1204" s="104"/>
    </row>
    <row r="1205" spans="1:29" s="12" customFormat="1" ht="36" customHeight="1">
      <c r="A1205" s="48" t="s">
        <v>212</v>
      </c>
      <c r="B1205" s="21" t="s">
        <v>58</v>
      </c>
      <c r="C1205" s="21" t="s">
        <v>55</v>
      </c>
      <c r="D1205" s="52" t="s">
        <v>527</v>
      </c>
      <c r="E1205" s="21"/>
      <c r="F1205" s="22">
        <f t="shared" si="2799"/>
        <v>8548</v>
      </c>
      <c r="G1205" s="22">
        <f t="shared" si="2799"/>
        <v>0</v>
      </c>
      <c r="H1205" s="38">
        <f>H1206</f>
        <v>0</v>
      </c>
      <c r="I1205" s="38">
        <f t="shared" si="2800"/>
        <v>0</v>
      </c>
      <c r="J1205" s="38">
        <f t="shared" si="2800"/>
        <v>0</v>
      </c>
      <c r="K1205" s="38">
        <f t="shared" si="2800"/>
        <v>0</v>
      </c>
      <c r="L1205" s="22">
        <f t="shared" si="2800"/>
        <v>8548</v>
      </c>
      <c r="M1205" s="38">
        <f t="shared" si="2800"/>
        <v>0</v>
      </c>
      <c r="N1205" s="38">
        <f>N1206</f>
        <v>0</v>
      </c>
      <c r="O1205" s="38">
        <f t="shared" si="2800"/>
        <v>0</v>
      </c>
      <c r="P1205" s="38">
        <f t="shared" si="2800"/>
        <v>0</v>
      </c>
      <c r="Q1205" s="38">
        <f t="shared" si="2800"/>
        <v>0</v>
      </c>
      <c r="R1205" s="22">
        <f t="shared" si="2800"/>
        <v>8548</v>
      </c>
      <c r="S1205" s="38">
        <f t="shared" si="2800"/>
        <v>0</v>
      </c>
      <c r="T1205" s="38">
        <f>T1206</f>
        <v>0</v>
      </c>
      <c r="U1205" s="38">
        <f t="shared" si="2802"/>
        <v>0</v>
      </c>
      <c r="V1205" s="38">
        <f t="shared" si="2802"/>
        <v>0</v>
      </c>
      <c r="W1205" s="38">
        <f t="shared" si="2802"/>
        <v>0</v>
      </c>
      <c r="X1205" s="22">
        <f t="shared" si="2802"/>
        <v>8548</v>
      </c>
      <c r="Y1205" s="22">
        <f t="shared" si="2802"/>
        <v>0</v>
      </c>
      <c r="Z1205" s="22">
        <f t="shared" si="2802"/>
        <v>1742</v>
      </c>
      <c r="AA1205" s="22">
        <f t="shared" si="2802"/>
        <v>0</v>
      </c>
      <c r="AB1205" s="104">
        <f t="shared" si="2766"/>
        <v>20.379036031820309</v>
      </c>
      <c r="AC1205" s="104"/>
    </row>
    <row r="1206" spans="1:29" s="12" customFormat="1" ht="33">
      <c r="A1206" s="27" t="s">
        <v>118</v>
      </c>
      <c r="B1206" s="21" t="s">
        <v>58</v>
      </c>
      <c r="C1206" s="21" t="s">
        <v>55</v>
      </c>
      <c r="D1206" s="23" t="s">
        <v>528</v>
      </c>
      <c r="E1206" s="25"/>
      <c r="F1206" s="22">
        <f t="shared" si="2799"/>
        <v>8548</v>
      </c>
      <c r="G1206" s="22">
        <f t="shared" si="2799"/>
        <v>0</v>
      </c>
      <c r="H1206" s="38">
        <f>H1207</f>
        <v>0</v>
      </c>
      <c r="I1206" s="38">
        <f t="shared" si="2800"/>
        <v>0</v>
      </c>
      <c r="J1206" s="38">
        <f t="shared" si="2800"/>
        <v>0</v>
      </c>
      <c r="K1206" s="38">
        <f t="shared" si="2800"/>
        <v>0</v>
      </c>
      <c r="L1206" s="22">
        <f t="shared" si="2800"/>
        <v>8548</v>
      </c>
      <c r="M1206" s="38">
        <f t="shared" si="2800"/>
        <v>0</v>
      </c>
      <c r="N1206" s="38">
        <f>N1207</f>
        <v>0</v>
      </c>
      <c r="O1206" s="38">
        <f t="shared" si="2800"/>
        <v>0</v>
      </c>
      <c r="P1206" s="38">
        <f t="shared" si="2800"/>
        <v>0</v>
      </c>
      <c r="Q1206" s="38">
        <f t="shared" si="2800"/>
        <v>0</v>
      </c>
      <c r="R1206" s="22">
        <f t="shared" si="2800"/>
        <v>8548</v>
      </c>
      <c r="S1206" s="38">
        <f t="shared" si="2800"/>
        <v>0</v>
      </c>
      <c r="T1206" s="38">
        <f>T1207</f>
        <v>0</v>
      </c>
      <c r="U1206" s="38">
        <f t="shared" si="2802"/>
        <v>0</v>
      </c>
      <c r="V1206" s="38">
        <f t="shared" si="2802"/>
        <v>0</v>
      </c>
      <c r="W1206" s="38">
        <f t="shared" si="2802"/>
        <v>0</v>
      </c>
      <c r="X1206" s="22">
        <f t="shared" si="2802"/>
        <v>8548</v>
      </c>
      <c r="Y1206" s="22">
        <f t="shared" si="2802"/>
        <v>0</v>
      </c>
      <c r="Z1206" s="22">
        <f t="shared" si="2802"/>
        <v>1742</v>
      </c>
      <c r="AA1206" s="22">
        <f t="shared" si="2802"/>
        <v>0</v>
      </c>
      <c r="AB1206" s="104">
        <f t="shared" si="2766"/>
        <v>20.379036031820309</v>
      </c>
      <c r="AC1206" s="104"/>
    </row>
    <row r="1207" spans="1:29" s="12" customFormat="1" ht="36.75" customHeight="1">
      <c r="A1207" s="27" t="s">
        <v>83</v>
      </c>
      <c r="B1207" s="21" t="s">
        <v>58</v>
      </c>
      <c r="C1207" s="21" t="s">
        <v>55</v>
      </c>
      <c r="D1207" s="23" t="s">
        <v>528</v>
      </c>
      <c r="E1207" s="21" t="s">
        <v>84</v>
      </c>
      <c r="F1207" s="22">
        <f t="shared" si="2799"/>
        <v>8548</v>
      </c>
      <c r="G1207" s="22">
        <f t="shared" si="2799"/>
        <v>0</v>
      </c>
      <c r="H1207" s="38">
        <f>H1208</f>
        <v>0</v>
      </c>
      <c r="I1207" s="38">
        <f t="shared" si="2800"/>
        <v>0</v>
      </c>
      <c r="J1207" s="38">
        <f t="shared" si="2800"/>
        <v>0</v>
      </c>
      <c r="K1207" s="38">
        <f t="shared" si="2800"/>
        <v>0</v>
      </c>
      <c r="L1207" s="22">
        <f t="shared" si="2800"/>
        <v>8548</v>
      </c>
      <c r="M1207" s="38">
        <f t="shared" si="2800"/>
        <v>0</v>
      </c>
      <c r="N1207" s="38">
        <f>N1208</f>
        <v>0</v>
      </c>
      <c r="O1207" s="38">
        <f t="shared" si="2800"/>
        <v>0</v>
      </c>
      <c r="P1207" s="38">
        <f t="shared" si="2800"/>
        <v>0</v>
      </c>
      <c r="Q1207" s="38">
        <f t="shared" si="2800"/>
        <v>0</v>
      </c>
      <c r="R1207" s="22">
        <f t="shared" si="2800"/>
        <v>8548</v>
      </c>
      <c r="S1207" s="38">
        <f t="shared" si="2800"/>
        <v>0</v>
      </c>
      <c r="T1207" s="38">
        <f>T1208</f>
        <v>0</v>
      </c>
      <c r="U1207" s="38">
        <f t="shared" si="2802"/>
        <v>0</v>
      </c>
      <c r="V1207" s="38">
        <f t="shared" si="2802"/>
        <v>0</v>
      </c>
      <c r="W1207" s="38">
        <f t="shared" si="2802"/>
        <v>0</v>
      </c>
      <c r="X1207" s="22">
        <f t="shared" si="2802"/>
        <v>8548</v>
      </c>
      <c r="Y1207" s="22">
        <f t="shared" si="2802"/>
        <v>0</v>
      </c>
      <c r="Z1207" s="22">
        <f t="shared" si="2802"/>
        <v>1742</v>
      </c>
      <c r="AA1207" s="22">
        <f t="shared" si="2802"/>
        <v>0</v>
      </c>
      <c r="AB1207" s="104">
        <f t="shared" si="2766"/>
        <v>20.379036031820309</v>
      </c>
      <c r="AC1207" s="104"/>
    </row>
    <row r="1208" spans="1:29" s="12" customFormat="1" ht="22.5" customHeight="1">
      <c r="A1208" s="27" t="s">
        <v>175</v>
      </c>
      <c r="B1208" s="21" t="s">
        <v>58</v>
      </c>
      <c r="C1208" s="21" t="s">
        <v>55</v>
      </c>
      <c r="D1208" s="23" t="s">
        <v>528</v>
      </c>
      <c r="E1208" s="21" t="s">
        <v>174</v>
      </c>
      <c r="F1208" s="22">
        <f>8291+257</f>
        <v>8548</v>
      </c>
      <c r="G1208" s="22"/>
      <c r="H1208" s="38"/>
      <c r="I1208" s="38"/>
      <c r="J1208" s="38"/>
      <c r="K1208" s="38"/>
      <c r="L1208" s="22">
        <f>F1208+H1208+I1208+J1208+K1208</f>
        <v>8548</v>
      </c>
      <c r="M1208" s="22">
        <f>G1208+K1208</f>
        <v>0</v>
      </c>
      <c r="N1208" s="38"/>
      <c r="O1208" s="38"/>
      <c r="P1208" s="38"/>
      <c r="Q1208" s="38"/>
      <c r="R1208" s="22">
        <f>L1208+N1208+O1208+P1208+Q1208</f>
        <v>8548</v>
      </c>
      <c r="S1208" s="22">
        <f>M1208+Q1208</f>
        <v>0</v>
      </c>
      <c r="T1208" s="38"/>
      <c r="U1208" s="38"/>
      <c r="V1208" s="38"/>
      <c r="W1208" s="38"/>
      <c r="X1208" s="22">
        <f>R1208+T1208+U1208+V1208+W1208</f>
        <v>8548</v>
      </c>
      <c r="Y1208" s="22">
        <f>S1208+W1208</f>
        <v>0</v>
      </c>
      <c r="Z1208" s="22">
        <v>1742</v>
      </c>
      <c r="AA1208" s="22"/>
      <c r="AB1208" s="104">
        <f t="shared" si="2766"/>
        <v>20.379036031820309</v>
      </c>
      <c r="AC1208" s="104"/>
    </row>
    <row r="1209" spans="1:29" s="12" customFormat="1" ht="19.5" customHeight="1">
      <c r="A1209" s="99"/>
      <c r="B1209" s="100"/>
      <c r="C1209" s="100"/>
      <c r="D1209" s="101"/>
      <c r="E1209" s="84"/>
      <c r="F1209" s="102"/>
      <c r="G1209" s="102"/>
      <c r="H1209" s="102"/>
      <c r="I1209" s="102"/>
      <c r="J1209" s="102"/>
      <c r="K1209" s="102"/>
      <c r="L1209" s="102"/>
      <c r="M1209" s="102"/>
      <c r="N1209" s="102"/>
      <c r="O1209" s="102"/>
      <c r="P1209" s="102"/>
      <c r="Q1209" s="102"/>
      <c r="R1209" s="102"/>
      <c r="S1209" s="102"/>
      <c r="T1209" s="102"/>
      <c r="U1209" s="102"/>
      <c r="V1209" s="102"/>
      <c r="W1209" s="102"/>
      <c r="X1209" s="38"/>
      <c r="Y1209" s="38"/>
      <c r="Z1209" s="22"/>
      <c r="AA1209" s="22"/>
      <c r="AB1209" s="104"/>
      <c r="AC1209" s="104"/>
    </row>
    <row r="1210" spans="1:29" s="12" customFormat="1" ht="66" customHeight="1">
      <c r="A1210" s="41" t="s">
        <v>3</v>
      </c>
      <c r="B1210" s="16" t="s">
        <v>4</v>
      </c>
      <c r="C1210" s="21"/>
      <c r="D1210" s="26"/>
      <c r="E1210" s="21"/>
      <c r="F1210" s="18">
        <f t="shared" ref="F1210:G1210" si="2803">F1212</f>
        <v>510432</v>
      </c>
      <c r="G1210" s="18">
        <f t="shared" si="2803"/>
        <v>112913</v>
      </c>
      <c r="H1210" s="38">
        <f>H1212</f>
        <v>0</v>
      </c>
      <c r="I1210" s="38">
        <f t="shared" ref="I1210:M1210" si="2804">I1212</f>
        <v>0</v>
      </c>
      <c r="J1210" s="38">
        <f t="shared" si="2804"/>
        <v>0</v>
      </c>
      <c r="K1210" s="38">
        <f t="shared" si="2804"/>
        <v>0</v>
      </c>
      <c r="L1210" s="18">
        <f>L1212</f>
        <v>510432</v>
      </c>
      <c r="M1210" s="18">
        <f t="shared" si="2804"/>
        <v>112913</v>
      </c>
      <c r="N1210" s="38">
        <f>N1212</f>
        <v>0</v>
      </c>
      <c r="O1210" s="38">
        <f t="shared" ref="O1210:Q1210" si="2805">O1212</f>
        <v>-4202</v>
      </c>
      <c r="P1210" s="38">
        <f t="shared" si="2805"/>
        <v>0</v>
      </c>
      <c r="Q1210" s="38">
        <f t="shared" si="2805"/>
        <v>0</v>
      </c>
      <c r="R1210" s="18">
        <f>R1212</f>
        <v>506230</v>
      </c>
      <c r="S1210" s="18">
        <f t="shared" ref="S1210" si="2806">S1212</f>
        <v>112913</v>
      </c>
      <c r="T1210" s="38">
        <f>T1212</f>
        <v>0</v>
      </c>
      <c r="U1210" s="18">
        <f t="shared" ref="U1210:W1210" si="2807">U1212</f>
        <v>-1009</v>
      </c>
      <c r="V1210" s="38">
        <f t="shared" si="2807"/>
        <v>0</v>
      </c>
      <c r="W1210" s="38">
        <f t="shared" si="2807"/>
        <v>0</v>
      </c>
      <c r="X1210" s="18">
        <f>X1212</f>
        <v>505221</v>
      </c>
      <c r="Y1210" s="18">
        <f t="shared" ref="Y1210:AA1210" si="2808">Y1212</f>
        <v>112913</v>
      </c>
      <c r="Z1210" s="18">
        <f t="shared" si="2808"/>
        <v>98647</v>
      </c>
      <c r="AA1210" s="18">
        <f t="shared" si="2808"/>
        <v>7019</v>
      </c>
      <c r="AB1210" s="103">
        <f t="shared" si="2766"/>
        <v>19.525514576789167</v>
      </c>
      <c r="AC1210" s="103">
        <f t="shared" si="2767"/>
        <v>6.2162904182866452</v>
      </c>
    </row>
    <row r="1211" spans="1:29" s="12" customFormat="1" ht="17.25" customHeight="1">
      <c r="A1211" s="41"/>
      <c r="B1211" s="16"/>
      <c r="C1211" s="21"/>
      <c r="D1211" s="26"/>
      <c r="E1211" s="21"/>
      <c r="F1211" s="38"/>
      <c r="G1211" s="38"/>
      <c r="H1211" s="38"/>
      <c r="I1211" s="38"/>
      <c r="J1211" s="38"/>
      <c r="K1211" s="38"/>
      <c r="L1211" s="38"/>
      <c r="M1211" s="38"/>
      <c r="N1211" s="38"/>
      <c r="O1211" s="38"/>
      <c r="P1211" s="38"/>
      <c r="Q1211" s="38"/>
      <c r="R1211" s="38"/>
      <c r="S1211" s="38"/>
      <c r="T1211" s="38"/>
      <c r="U1211" s="38"/>
      <c r="V1211" s="38"/>
      <c r="W1211" s="38"/>
      <c r="X1211" s="38"/>
      <c r="Y1211" s="38"/>
      <c r="Z1211" s="22"/>
      <c r="AA1211" s="22"/>
      <c r="AB1211" s="104"/>
      <c r="AC1211" s="104"/>
    </row>
    <row r="1212" spans="1:29" s="12" customFormat="1" ht="37.5">
      <c r="A1212" s="50" t="s">
        <v>148</v>
      </c>
      <c r="B1212" s="19" t="s">
        <v>73</v>
      </c>
      <c r="C1212" s="19" t="s">
        <v>50</v>
      </c>
      <c r="D1212" s="54"/>
      <c r="E1212" s="19"/>
      <c r="F1212" s="20">
        <f t="shared" ref="F1212:G1212" si="2809">F1213</f>
        <v>510432</v>
      </c>
      <c r="G1212" s="20">
        <f t="shared" si="2809"/>
        <v>112913</v>
      </c>
      <c r="H1212" s="38">
        <f>H1213</f>
        <v>0</v>
      </c>
      <c r="I1212" s="38">
        <f t="shared" ref="I1212:AA1212" si="2810">I1213</f>
        <v>0</v>
      </c>
      <c r="J1212" s="38">
        <f t="shared" si="2810"/>
        <v>0</v>
      </c>
      <c r="K1212" s="38">
        <f t="shared" si="2810"/>
        <v>0</v>
      </c>
      <c r="L1212" s="20">
        <f t="shared" si="2810"/>
        <v>510432</v>
      </c>
      <c r="M1212" s="20">
        <f t="shared" si="2810"/>
        <v>112913</v>
      </c>
      <c r="N1212" s="20">
        <f>N1213</f>
        <v>0</v>
      </c>
      <c r="O1212" s="20">
        <f t="shared" si="2810"/>
        <v>-4202</v>
      </c>
      <c r="P1212" s="20">
        <f t="shared" si="2810"/>
        <v>0</v>
      </c>
      <c r="Q1212" s="20">
        <f t="shared" si="2810"/>
        <v>0</v>
      </c>
      <c r="R1212" s="20">
        <f t="shared" si="2810"/>
        <v>506230</v>
      </c>
      <c r="S1212" s="20">
        <f t="shared" si="2810"/>
        <v>112913</v>
      </c>
      <c r="T1212" s="20">
        <f>T1213</f>
        <v>0</v>
      </c>
      <c r="U1212" s="20">
        <f t="shared" si="2810"/>
        <v>-1009</v>
      </c>
      <c r="V1212" s="20">
        <f t="shared" si="2810"/>
        <v>0</v>
      </c>
      <c r="W1212" s="20">
        <f t="shared" si="2810"/>
        <v>0</v>
      </c>
      <c r="X1212" s="20">
        <f t="shared" si="2810"/>
        <v>505221</v>
      </c>
      <c r="Y1212" s="20">
        <f t="shared" si="2810"/>
        <v>112913</v>
      </c>
      <c r="Z1212" s="82">
        <f t="shared" si="2810"/>
        <v>98647</v>
      </c>
      <c r="AA1212" s="82">
        <f t="shared" si="2810"/>
        <v>7019</v>
      </c>
      <c r="AB1212" s="104">
        <f t="shared" si="2766"/>
        <v>19.525514576789167</v>
      </c>
      <c r="AC1212" s="104">
        <f t="shared" si="2767"/>
        <v>6.2162904182866452</v>
      </c>
    </row>
    <row r="1213" spans="1:29" s="12" customFormat="1" ht="16.5">
      <c r="A1213" s="27" t="s">
        <v>81</v>
      </c>
      <c r="B1213" s="21" t="s">
        <v>73</v>
      </c>
      <c r="C1213" s="21" t="s">
        <v>50</v>
      </c>
      <c r="D1213" s="52" t="s">
        <v>240</v>
      </c>
      <c r="E1213" s="25"/>
      <c r="F1213" s="22">
        <f t="shared" ref="F1213:G1213" si="2811">F1214+F1217+F1221</f>
        <v>510432</v>
      </c>
      <c r="G1213" s="22">
        <f t="shared" si="2811"/>
        <v>112913</v>
      </c>
      <c r="H1213" s="38">
        <f>H1214+H1221</f>
        <v>0</v>
      </c>
      <c r="I1213" s="38">
        <f t="shared" ref="I1213:M1213" si="2812">I1214+I1221</f>
        <v>0</v>
      </c>
      <c r="J1213" s="38">
        <f t="shared" si="2812"/>
        <v>0</v>
      </c>
      <c r="K1213" s="38">
        <f t="shared" si="2812"/>
        <v>0</v>
      </c>
      <c r="L1213" s="22">
        <f t="shared" si="2812"/>
        <v>510432</v>
      </c>
      <c r="M1213" s="22">
        <f t="shared" si="2812"/>
        <v>112913</v>
      </c>
      <c r="N1213" s="38">
        <f>N1214+N1221</f>
        <v>0</v>
      </c>
      <c r="O1213" s="22">
        <f t="shared" ref="O1213:S1213" si="2813">O1214+O1221</f>
        <v>-4202</v>
      </c>
      <c r="P1213" s="38">
        <f t="shared" si="2813"/>
        <v>0</v>
      </c>
      <c r="Q1213" s="38">
        <f t="shared" si="2813"/>
        <v>0</v>
      </c>
      <c r="R1213" s="22">
        <f t="shared" si="2813"/>
        <v>506230</v>
      </c>
      <c r="S1213" s="22">
        <f t="shared" si="2813"/>
        <v>112913</v>
      </c>
      <c r="T1213" s="38">
        <f>T1214+T1221</f>
        <v>0</v>
      </c>
      <c r="U1213" s="22">
        <f t="shared" ref="U1213:Y1213" si="2814">U1214+U1221</f>
        <v>-1009</v>
      </c>
      <c r="V1213" s="38">
        <f t="shared" si="2814"/>
        <v>0</v>
      </c>
      <c r="W1213" s="38">
        <f t="shared" si="2814"/>
        <v>0</v>
      </c>
      <c r="X1213" s="22">
        <f t="shared" si="2814"/>
        <v>505221</v>
      </c>
      <c r="Y1213" s="22">
        <f t="shared" si="2814"/>
        <v>112913</v>
      </c>
      <c r="Z1213" s="22">
        <f t="shared" ref="Z1213:AA1213" si="2815">Z1214+Z1221</f>
        <v>98647</v>
      </c>
      <c r="AA1213" s="22">
        <f t="shared" si="2815"/>
        <v>7019</v>
      </c>
      <c r="AB1213" s="104">
        <f t="shared" si="2766"/>
        <v>19.525514576789167</v>
      </c>
      <c r="AC1213" s="104">
        <f t="shared" si="2767"/>
        <v>6.2162904182866452</v>
      </c>
    </row>
    <row r="1214" spans="1:29" s="12" customFormat="1" ht="35.25" customHeight="1">
      <c r="A1214" s="27" t="s">
        <v>130</v>
      </c>
      <c r="B1214" s="21" t="s">
        <v>73</v>
      </c>
      <c r="C1214" s="21" t="s">
        <v>50</v>
      </c>
      <c r="D1214" s="52" t="s">
        <v>353</v>
      </c>
      <c r="E1214" s="21"/>
      <c r="F1214" s="22">
        <f t="shared" ref="F1214:G1215" si="2816">F1215</f>
        <v>397519</v>
      </c>
      <c r="G1214" s="22">
        <f t="shared" si="2816"/>
        <v>0</v>
      </c>
      <c r="H1214" s="38">
        <f>H1215</f>
        <v>0</v>
      </c>
      <c r="I1214" s="38">
        <f t="shared" ref="I1214:X1215" si="2817">I1215</f>
        <v>0</v>
      </c>
      <c r="J1214" s="38">
        <f t="shared" si="2817"/>
        <v>0</v>
      </c>
      <c r="K1214" s="38">
        <f t="shared" si="2817"/>
        <v>0</v>
      </c>
      <c r="L1214" s="22">
        <f t="shared" si="2817"/>
        <v>397519</v>
      </c>
      <c r="M1214" s="38">
        <f t="shared" si="2817"/>
        <v>0</v>
      </c>
      <c r="N1214" s="22">
        <f>N1215</f>
        <v>0</v>
      </c>
      <c r="O1214" s="22">
        <f t="shared" si="2817"/>
        <v>-4202</v>
      </c>
      <c r="P1214" s="22">
        <f t="shared" si="2817"/>
        <v>0</v>
      </c>
      <c r="Q1214" s="22">
        <f t="shared" si="2817"/>
        <v>0</v>
      </c>
      <c r="R1214" s="22">
        <f t="shared" si="2817"/>
        <v>393317</v>
      </c>
      <c r="S1214" s="38">
        <f t="shared" si="2817"/>
        <v>0</v>
      </c>
      <c r="T1214" s="22">
        <f>T1215</f>
        <v>0</v>
      </c>
      <c r="U1214" s="22">
        <f t="shared" si="2817"/>
        <v>-1009</v>
      </c>
      <c r="V1214" s="22">
        <f t="shared" si="2817"/>
        <v>0</v>
      </c>
      <c r="W1214" s="22">
        <f t="shared" si="2817"/>
        <v>0</v>
      </c>
      <c r="X1214" s="22">
        <f t="shared" si="2817"/>
        <v>392308</v>
      </c>
      <c r="Y1214" s="38">
        <f t="shared" ref="U1214:AA1215" si="2818">Y1215</f>
        <v>0</v>
      </c>
      <c r="Z1214" s="22">
        <f t="shared" si="2818"/>
        <v>91628</v>
      </c>
      <c r="AA1214" s="22">
        <f t="shared" si="2818"/>
        <v>0</v>
      </c>
      <c r="AB1214" s="104">
        <f t="shared" si="2766"/>
        <v>23.356138544205063</v>
      </c>
      <c r="AC1214" s="104"/>
    </row>
    <row r="1215" spans="1:29" s="12" customFormat="1" ht="33" customHeight="1">
      <c r="A1215" s="27" t="s">
        <v>131</v>
      </c>
      <c r="B1215" s="21" t="s">
        <v>73</v>
      </c>
      <c r="C1215" s="21" t="s">
        <v>50</v>
      </c>
      <c r="D1215" s="52" t="s">
        <v>353</v>
      </c>
      <c r="E1215" s="21" t="s">
        <v>132</v>
      </c>
      <c r="F1215" s="22">
        <f t="shared" si="2816"/>
        <v>397519</v>
      </c>
      <c r="G1215" s="22">
        <f t="shared" si="2816"/>
        <v>0</v>
      </c>
      <c r="H1215" s="38">
        <f>H1216</f>
        <v>0</v>
      </c>
      <c r="I1215" s="38">
        <f t="shared" si="2817"/>
        <v>0</v>
      </c>
      <c r="J1215" s="38">
        <f t="shared" si="2817"/>
        <v>0</v>
      </c>
      <c r="K1215" s="38">
        <f t="shared" si="2817"/>
        <v>0</v>
      </c>
      <c r="L1215" s="22">
        <f t="shared" si="2817"/>
        <v>397519</v>
      </c>
      <c r="M1215" s="38">
        <f t="shared" si="2817"/>
        <v>0</v>
      </c>
      <c r="N1215" s="22">
        <f>N1216</f>
        <v>0</v>
      </c>
      <c r="O1215" s="22">
        <f t="shared" si="2817"/>
        <v>-4202</v>
      </c>
      <c r="P1215" s="22">
        <f t="shared" si="2817"/>
        <v>0</v>
      </c>
      <c r="Q1215" s="22">
        <f t="shared" si="2817"/>
        <v>0</v>
      </c>
      <c r="R1215" s="22">
        <f t="shared" si="2817"/>
        <v>393317</v>
      </c>
      <c r="S1215" s="38">
        <f t="shared" si="2817"/>
        <v>0</v>
      </c>
      <c r="T1215" s="22">
        <f>T1216</f>
        <v>0</v>
      </c>
      <c r="U1215" s="22">
        <f t="shared" si="2818"/>
        <v>-1009</v>
      </c>
      <c r="V1215" s="22">
        <f t="shared" si="2818"/>
        <v>0</v>
      </c>
      <c r="W1215" s="22">
        <f t="shared" si="2818"/>
        <v>0</v>
      </c>
      <c r="X1215" s="22">
        <f t="shared" si="2818"/>
        <v>392308</v>
      </c>
      <c r="Y1215" s="38">
        <f t="shared" si="2818"/>
        <v>0</v>
      </c>
      <c r="Z1215" s="22">
        <f t="shared" si="2818"/>
        <v>91628</v>
      </c>
      <c r="AA1215" s="22">
        <f t="shared" si="2818"/>
        <v>0</v>
      </c>
      <c r="AB1215" s="104">
        <f t="shared" si="2766"/>
        <v>23.356138544205063</v>
      </c>
      <c r="AC1215" s="104"/>
    </row>
    <row r="1216" spans="1:29" s="12" customFormat="1" ht="16.5">
      <c r="A1216" s="27" t="s">
        <v>173</v>
      </c>
      <c r="B1216" s="21" t="s">
        <v>73</v>
      </c>
      <c r="C1216" s="21" t="s">
        <v>50</v>
      </c>
      <c r="D1216" s="52" t="s">
        <v>353</v>
      </c>
      <c r="E1216" s="21" t="s">
        <v>172</v>
      </c>
      <c r="F1216" s="22">
        <f>510432-112913</f>
        <v>397519</v>
      </c>
      <c r="G1216" s="22"/>
      <c r="H1216" s="38"/>
      <c r="I1216" s="38"/>
      <c r="J1216" s="38"/>
      <c r="K1216" s="38"/>
      <c r="L1216" s="22">
        <f>F1216+H1216+I1216+J1216+K1216</f>
        <v>397519</v>
      </c>
      <c r="M1216" s="22">
        <f>G1216+K1216</f>
        <v>0</v>
      </c>
      <c r="N1216" s="22"/>
      <c r="O1216" s="22">
        <v>-4202</v>
      </c>
      <c r="P1216" s="22"/>
      <c r="Q1216" s="22"/>
      <c r="R1216" s="22">
        <f>L1216+N1216+O1216+P1216+Q1216</f>
        <v>393317</v>
      </c>
      <c r="S1216" s="22">
        <f>M1216+Q1216</f>
        <v>0</v>
      </c>
      <c r="T1216" s="22"/>
      <c r="U1216" s="22">
        <f>-979-30</f>
        <v>-1009</v>
      </c>
      <c r="V1216" s="22"/>
      <c r="W1216" s="22"/>
      <c r="X1216" s="22">
        <f>R1216+T1216+U1216+V1216+W1216</f>
        <v>392308</v>
      </c>
      <c r="Y1216" s="22">
        <f>S1216+W1216</f>
        <v>0</v>
      </c>
      <c r="Z1216" s="22">
        <v>91628</v>
      </c>
      <c r="AA1216" s="22"/>
      <c r="AB1216" s="104">
        <f t="shared" si="2766"/>
        <v>23.356138544205063</v>
      </c>
      <c r="AC1216" s="104"/>
    </row>
    <row r="1217" spans="1:29" s="12" customFormat="1" ht="33" hidden="1">
      <c r="A1217" s="27" t="s">
        <v>150</v>
      </c>
      <c r="B1217" s="21" t="s">
        <v>73</v>
      </c>
      <c r="C1217" s="21" t="s">
        <v>50</v>
      </c>
      <c r="D1217" s="62" t="s">
        <v>537</v>
      </c>
      <c r="E1217" s="21"/>
      <c r="F1217" s="22">
        <f t="shared" ref="F1217:G1219" si="2819">F1218</f>
        <v>0</v>
      </c>
      <c r="G1217" s="22">
        <f t="shared" si="2819"/>
        <v>0</v>
      </c>
      <c r="H1217" s="38"/>
      <c r="I1217" s="38"/>
      <c r="J1217" s="38"/>
      <c r="K1217" s="38"/>
      <c r="L1217" s="22">
        <f t="shared" ref="L1217:M1219" si="2820">L1218</f>
        <v>0</v>
      </c>
      <c r="M1217" s="22">
        <f t="shared" si="2820"/>
        <v>0</v>
      </c>
      <c r="N1217" s="38"/>
      <c r="O1217" s="38"/>
      <c r="P1217" s="38"/>
      <c r="Q1217" s="38"/>
      <c r="R1217" s="22">
        <f t="shared" ref="R1217:S1219" si="2821">R1218</f>
        <v>0</v>
      </c>
      <c r="S1217" s="22">
        <f t="shared" si="2821"/>
        <v>0</v>
      </c>
      <c r="T1217" s="38"/>
      <c r="U1217" s="38"/>
      <c r="V1217" s="38"/>
      <c r="W1217" s="38"/>
      <c r="X1217" s="22">
        <f t="shared" ref="X1217:Y1219" si="2822">X1218</f>
        <v>0</v>
      </c>
      <c r="Y1217" s="22">
        <f t="shared" si="2822"/>
        <v>0</v>
      </c>
      <c r="Z1217" s="22"/>
      <c r="AA1217" s="22"/>
      <c r="AB1217" s="104" t="e">
        <f t="shared" si="2766"/>
        <v>#DIV/0!</v>
      </c>
      <c r="AC1217" s="104" t="e">
        <f t="shared" si="2767"/>
        <v>#DIV/0!</v>
      </c>
    </row>
    <row r="1218" spans="1:29" s="12" customFormat="1" ht="48.75" hidden="1" customHeight="1">
      <c r="A1218" s="27" t="s">
        <v>420</v>
      </c>
      <c r="B1218" s="21" t="s">
        <v>73</v>
      </c>
      <c r="C1218" s="21" t="s">
        <v>50</v>
      </c>
      <c r="D1218" s="62" t="s">
        <v>538</v>
      </c>
      <c r="E1218" s="21"/>
      <c r="F1218" s="22">
        <f t="shared" si="2819"/>
        <v>0</v>
      </c>
      <c r="G1218" s="22">
        <f t="shared" si="2819"/>
        <v>0</v>
      </c>
      <c r="H1218" s="38"/>
      <c r="I1218" s="38"/>
      <c r="J1218" s="38"/>
      <c r="K1218" s="38"/>
      <c r="L1218" s="22">
        <f t="shared" si="2820"/>
        <v>0</v>
      </c>
      <c r="M1218" s="22">
        <f t="shared" si="2820"/>
        <v>0</v>
      </c>
      <c r="N1218" s="38"/>
      <c r="O1218" s="38"/>
      <c r="P1218" s="38"/>
      <c r="Q1218" s="38"/>
      <c r="R1218" s="22">
        <f t="shared" si="2821"/>
        <v>0</v>
      </c>
      <c r="S1218" s="22">
        <f t="shared" si="2821"/>
        <v>0</v>
      </c>
      <c r="T1218" s="38"/>
      <c r="U1218" s="38"/>
      <c r="V1218" s="38"/>
      <c r="W1218" s="38"/>
      <c r="X1218" s="22">
        <f t="shared" si="2822"/>
        <v>0</v>
      </c>
      <c r="Y1218" s="22">
        <f t="shared" si="2822"/>
        <v>0</v>
      </c>
      <c r="Z1218" s="22"/>
      <c r="AA1218" s="22"/>
      <c r="AB1218" s="104" t="e">
        <f t="shared" si="2766"/>
        <v>#DIV/0!</v>
      </c>
      <c r="AC1218" s="104" t="e">
        <f t="shared" si="2767"/>
        <v>#DIV/0!</v>
      </c>
    </row>
    <row r="1219" spans="1:29" s="12" customFormat="1" ht="33" hidden="1">
      <c r="A1219" s="27" t="s">
        <v>131</v>
      </c>
      <c r="B1219" s="21" t="s">
        <v>73</v>
      </c>
      <c r="C1219" s="21" t="s">
        <v>50</v>
      </c>
      <c r="D1219" s="62" t="s">
        <v>538</v>
      </c>
      <c r="E1219" s="21" t="s">
        <v>132</v>
      </c>
      <c r="F1219" s="22">
        <f t="shared" si="2819"/>
        <v>0</v>
      </c>
      <c r="G1219" s="22">
        <f t="shared" si="2819"/>
        <v>0</v>
      </c>
      <c r="H1219" s="38"/>
      <c r="I1219" s="38"/>
      <c r="J1219" s="38"/>
      <c r="K1219" s="38"/>
      <c r="L1219" s="22">
        <f t="shared" si="2820"/>
        <v>0</v>
      </c>
      <c r="M1219" s="22">
        <f t="shared" si="2820"/>
        <v>0</v>
      </c>
      <c r="N1219" s="38"/>
      <c r="O1219" s="38"/>
      <c r="P1219" s="38"/>
      <c r="Q1219" s="38"/>
      <c r="R1219" s="22">
        <f t="shared" si="2821"/>
        <v>0</v>
      </c>
      <c r="S1219" s="22">
        <f t="shared" si="2821"/>
        <v>0</v>
      </c>
      <c r="T1219" s="38"/>
      <c r="U1219" s="38"/>
      <c r="V1219" s="38"/>
      <c r="W1219" s="38"/>
      <c r="X1219" s="22">
        <f t="shared" si="2822"/>
        <v>0</v>
      </c>
      <c r="Y1219" s="22">
        <f t="shared" si="2822"/>
        <v>0</v>
      </c>
      <c r="Z1219" s="22"/>
      <c r="AA1219" s="22"/>
      <c r="AB1219" s="104" t="e">
        <f t="shared" si="2766"/>
        <v>#DIV/0!</v>
      </c>
      <c r="AC1219" s="104" t="e">
        <f t="shared" si="2767"/>
        <v>#DIV/0!</v>
      </c>
    </row>
    <row r="1220" spans="1:29" s="12" customFormat="1" ht="16.5" hidden="1">
      <c r="A1220" s="27" t="s">
        <v>173</v>
      </c>
      <c r="B1220" s="21" t="s">
        <v>73</v>
      </c>
      <c r="C1220" s="21" t="s">
        <v>50</v>
      </c>
      <c r="D1220" s="62" t="s">
        <v>538</v>
      </c>
      <c r="E1220" s="21" t="s">
        <v>172</v>
      </c>
      <c r="F1220" s="22"/>
      <c r="G1220" s="22"/>
      <c r="H1220" s="38"/>
      <c r="I1220" s="38"/>
      <c r="J1220" s="38"/>
      <c r="K1220" s="38"/>
      <c r="L1220" s="22"/>
      <c r="M1220" s="22"/>
      <c r="N1220" s="38"/>
      <c r="O1220" s="38"/>
      <c r="P1220" s="38"/>
      <c r="Q1220" s="38"/>
      <c r="R1220" s="22"/>
      <c r="S1220" s="22"/>
      <c r="T1220" s="38"/>
      <c r="U1220" s="38"/>
      <c r="V1220" s="38"/>
      <c r="W1220" s="38"/>
      <c r="X1220" s="22"/>
      <c r="Y1220" s="22"/>
      <c r="Z1220" s="22"/>
      <c r="AA1220" s="22"/>
      <c r="AB1220" s="104" t="e">
        <f t="shared" si="2766"/>
        <v>#DIV/0!</v>
      </c>
      <c r="AC1220" s="104" t="e">
        <f t="shared" si="2767"/>
        <v>#DIV/0!</v>
      </c>
    </row>
    <row r="1221" spans="1:29" s="12" customFormat="1" ht="33">
      <c r="A1221" s="27" t="s">
        <v>150</v>
      </c>
      <c r="B1221" s="21" t="s">
        <v>73</v>
      </c>
      <c r="C1221" s="21" t="s">
        <v>50</v>
      </c>
      <c r="D1221" s="62" t="s">
        <v>591</v>
      </c>
      <c r="E1221" s="21"/>
      <c r="F1221" s="22">
        <f t="shared" ref="F1221:G1223" si="2823">F1222</f>
        <v>112913</v>
      </c>
      <c r="G1221" s="22">
        <f t="shared" si="2823"/>
        <v>112913</v>
      </c>
      <c r="H1221" s="38">
        <f>H1222</f>
        <v>0</v>
      </c>
      <c r="I1221" s="38">
        <f t="shared" ref="I1221:X1223" si="2824">I1222</f>
        <v>0</v>
      </c>
      <c r="J1221" s="38">
        <f t="shared" si="2824"/>
        <v>0</v>
      </c>
      <c r="K1221" s="38">
        <f t="shared" si="2824"/>
        <v>0</v>
      </c>
      <c r="L1221" s="22">
        <f t="shared" si="2824"/>
        <v>112913</v>
      </c>
      <c r="M1221" s="22">
        <f t="shared" si="2824"/>
        <v>112913</v>
      </c>
      <c r="N1221" s="22">
        <f>N1222</f>
        <v>0</v>
      </c>
      <c r="O1221" s="22">
        <f t="shared" si="2824"/>
        <v>0</v>
      </c>
      <c r="P1221" s="22">
        <f t="shared" si="2824"/>
        <v>0</v>
      </c>
      <c r="Q1221" s="22">
        <f t="shared" si="2824"/>
        <v>0</v>
      </c>
      <c r="R1221" s="22">
        <f t="shared" si="2824"/>
        <v>112913</v>
      </c>
      <c r="S1221" s="22">
        <f t="shared" si="2824"/>
        <v>112913</v>
      </c>
      <c r="T1221" s="22">
        <f>T1222</f>
        <v>0</v>
      </c>
      <c r="U1221" s="22">
        <f t="shared" si="2824"/>
        <v>0</v>
      </c>
      <c r="V1221" s="22">
        <f t="shared" si="2824"/>
        <v>0</v>
      </c>
      <c r="W1221" s="22">
        <f t="shared" si="2824"/>
        <v>0</v>
      </c>
      <c r="X1221" s="22">
        <f t="shared" si="2824"/>
        <v>112913</v>
      </c>
      <c r="Y1221" s="22">
        <f t="shared" ref="U1221:AA1223" si="2825">Y1222</f>
        <v>112913</v>
      </c>
      <c r="Z1221" s="22">
        <f t="shared" si="2825"/>
        <v>7019</v>
      </c>
      <c r="AA1221" s="22">
        <f t="shared" si="2825"/>
        <v>7019</v>
      </c>
      <c r="AB1221" s="104">
        <f t="shared" si="2766"/>
        <v>6.2162904182866452</v>
      </c>
      <c r="AC1221" s="104">
        <f t="shared" si="2767"/>
        <v>6.2162904182866452</v>
      </c>
    </row>
    <row r="1222" spans="1:29" s="12" customFormat="1" ht="49.5">
      <c r="A1222" s="27" t="s">
        <v>420</v>
      </c>
      <c r="B1222" s="21" t="s">
        <v>73</v>
      </c>
      <c r="C1222" s="21" t="s">
        <v>50</v>
      </c>
      <c r="D1222" s="62" t="s">
        <v>592</v>
      </c>
      <c r="E1222" s="21"/>
      <c r="F1222" s="22">
        <f t="shared" si="2823"/>
        <v>112913</v>
      </c>
      <c r="G1222" s="22">
        <f t="shared" si="2823"/>
        <v>112913</v>
      </c>
      <c r="H1222" s="38">
        <f>H1223</f>
        <v>0</v>
      </c>
      <c r="I1222" s="38">
        <f t="shared" si="2824"/>
        <v>0</v>
      </c>
      <c r="J1222" s="38">
        <f t="shared" si="2824"/>
        <v>0</v>
      </c>
      <c r="K1222" s="38">
        <f t="shared" si="2824"/>
        <v>0</v>
      </c>
      <c r="L1222" s="22">
        <f t="shared" si="2824"/>
        <v>112913</v>
      </c>
      <c r="M1222" s="22">
        <f t="shared" si="2824"/>
        <v>112913</v>
      </c>
      <c r="N1222" s="22">
        <f>N1223</f>
        <v>0</v>
      </c>
      <c r="O1222" s="22">
        <f t="shared" si="2824"/>
        <v>0</v>
      </c>
      <c r="P1222" s="22">
        <f t="shared" si="2824"/>
        <v>0</v>
      </c>
      <c r="Q1222" s="22">
        <f t="shared" si="2824"/>
        <v>0</v>
      </c>
      <c r="R1222" s="22">
        <f t="shared" si="2824"/>
        <v>112913</v>
      </c>
      <c r="S1222" s="22">
        <f t="shared" si="2824"/>
        <v>112913</v>
      </c>
      <c r="T1222" s="22">
        <f>T1223</f>
        <v>0</v>
      </c>
      <c r="U1222" s="22">
        <f t="shared" si="2825"/>
        <v>0</v>
      </c>
      <c r="V1222" s="22">
        <f t="shared" si="2825"/>
        <v>0</v>
      </c>
      <c r="W1222" s="22">
        <f t="shared" si="2825"/>
        <v>0</v>
      </c>
      <c r="X1222" s="22">
        <f t="shared" si="2825"/>
        <v>112913</v>
      </c>
      <c r="Y1222" s="22">
        <f t="shared" si="2825"/>
        <v>112913</v>
      </c>
      <c r="Z1222" s="22">
        <f t="shared" si="2825"/>
        <v>7019</v>
      </c>
      <c r="AA1222" s="22">
        <f t="shared" si="2825"/>
        <v>7019</v>
      </c>
      <c r="AB1222" s="104">
        <f t="shared" si="2766"/>
        <v>6.2162904182866452</v>
      </c>
      <c r="AC1222" s="104">
        <f t="shared" si="2767"/>
        <v>6.2162904182866452</v>
      </c>
    </row>
    <row r="1223" spans="1:29" s="12" customFormat="1" ht="33">
      <c r="A1223" s="27" t="s">
        <v>131</v>
      </c>
      <c r="B1223" s="21" t="s">
        <v>73</v>
      </c>
      <c r="C1223" s="21" t="s">
        <v>50</v>
      </c>
      <c r="D1223" s="62" t="s">
        <v>592</v>
      </c>
      <c r="E1223" s="21" t="s">
        <v>132</v>
      </c>
      <c r="F1223" s="22">
        <f t="shared" si="2823"/>
        <v>112913</v>
      </c>
      <c r="G1223" s="22">
        <f t="shared" si="2823"/>
        <v>112913</v>
      </c>
      <c r="H1223" s="38">
        <f>H1224</f>
        <v>0</v>
      </c>
      <c r="I1223" s="38">
        <f t="shared" si="2824"/>
        <v>0</v>
      </c>
      <c r="J1223" s="38">
        <f t="shared" si="2824"/>
        <v>0</v>
      </c>
      <c r="K1223" s="38">
        <f t="shared" si="2824"/>
        <v>0</v>
      </c>
      <c r="L1223" s="22">
        <f t="shared" si="2824"/>
        <v>112913</v>
      </c>
      <c r="M1223" s="22">
        <f t="shared" si="2824"/>
        <v>112913</v>
      </c>
      <c r="N1223" s="22">
        <f>N1224</f>
        <v>0</v>
      </c>
      <c r="O1223" s="22">
        <f t="shared" si="2824"/>
        <v>0</v>
      </c>
      <c r="P1223" s="22">
        <f t="shared" si="2824"/>
        <v>0</v>
      </c>
      <c r="Q1223" s="22">
        <f t="shared" si="2824"/>
        <v>0</v>
      </c>
      <c r="R1223" s="22">
        <f t="shared" si="2824"/>
        <v>112913</v>
      </c>
      <c r="S1223" s="22">
        <f t="shared" si="2824"/>
        <v>112913</v>
      </c>
      <c r="T1223" s="22">
        <f>T1224</f>
        <v>0</v>
      </c>
      <c r="U1223" s="22">
        <f t="shared" si="2825"/>
        <v>0</v>
      </c>
      <c r="V1223" s="22">
        <f t="shared" si="2825"/>
        <v>0</v>
      </c>
      <c r="W1223" s="22">
        <f t="shared" si="2825"/>
        <v>0</v>
      </c>
      <c r="X1223" s="22">
        <f t="shared" si="2825"/>
        <v>112913</v>
      </c>
      <c r="Y1223" s="22">
        <f t="shared" si="2825"/>
        <v>112913</v>
      </c>
      <c r="Z1223" s="22">
        <f t="shared" si="2825"/>
        <v>7019</v>
      </c>
      <c r="AA1223" s="22">
        <f t="shared" si="2825"/>
        <v>7019</v>
      </c>
      <c r="AB1223" s="104">
        <f t="shared" si="2766"/>
        <v>6.2162904182866452</v>
      </c>
      <c r="AC1223" s="104">
        <f t="shared" si="2767"/>
        <v>6.2162904182866452</v>
      </c>
    </row>
    <row r="1224" spans="1:29" s="12" customFormat="1" ht="16.5">
      <c r="A1224" s="27" t="s">
        <v>173</v>
      </c>
      <c r="B1224" s="21" t="s">
        <v>73</v>
      </c>
      <c r="C1224" s="21" t="s">
        <v>50</v>
      </c>
      <c r="D1224" s="62" t="s">
        <v>592</v>
      </c>
      <c r="E1224" s="21" t="s">
        <v>172</v>
      </c>
      <c r="F1224" s="22">
        <f>112913</f>
        <v>112913</v>
      </c>
      <c r="G1224" s="22">
        <v>112913</v>
      </c>
      <c r="H1224" s="38"/>
      <c r="I1224" s="38"/>
      <c r="J1224" s="38"/>
      <c r="K1224" s="38"/>
      <c r="L1224" s="22">
        <f>F1224+H1224+I1224+J1224+K1224</f>
        <v>112913</v>
      </c>
      <c r="M1224" s="22">
        <f>G1224+K1224</f>
        <v>112913</v>
      </c>
      <c r="N1224" s="22"/>
      <c r="O1224" s="22"/>
      <c r="P1224" s="22"/>
      <c r="Q1224" s="22"/>
      <c r="R1224" s="22">
        <f>L1224+N1224+O1224+P1224+Q1224</f>
        <v>112913</v>
      </c>
      <c r="S1224" s="22">
        <f>M1224+Q1224</f>
        <v>112913</v>
      </c>
      <c r="T1224" s="22"/>
      <c r="U1224" s="22"/>
      <c r="V1224" s="22"/>
      <c r="W1224" s="22"/>
      <c r="X1224" s="22">
        <f>R1224+T1224+U1224+V1224+W1224</f>
        <v>112913</v>
      </c>
      <c r="Y1224" s="22">
        <f>S1224+W1224</f>
        <v>112913</v>
      </c>
      <c r="Z1224" s="22">
        <v>7019</v>
      </c>
      <c r="AA1224" s="22">
        <v>7019</v>
      </c>
      <c r="AB1224" s="104">
        <f t="shared" si="2766"/>
        <v>6.2162904182866452</v>
      </c>
      <c r="AC1224" s="104">
        <f t="shared" si="2767"/>
        <v>6.2162904182866452</v>
      </c>
    </row>
    <row r="1225" spans="1:29" s="12" customFormat="1" ht="21" customHeight="1">
      <c r="A1225" s="27"/>
      <c r="B1225" s="21"/>
      <c r="C1225" s="21"/>
      <c r="D1225" s="26"/>
      <c r="E1225" s="21"/>
      <c r="F1225" s="38"/>
      <c r="G1225" s="38"/>
      <c r="H1225" s="38"/>
      <c r="I1225" s="38"/>
      <c r="J1225" s="38"/>
      <c r="K1225" s="38"/>
      <c r="L1225" s="38"/>
      <c r="M1225" s="38"/>
      <c r="N1225" s="38"/>
      <c r="O1225" s="38"/>
      <c r="P1225" s="38"/>
      <c r="Q1225" s="38"/>
      <c r="R1225" s="38"/>
      <c r="S1225" s="38"/>
      <c r="T1225" s="38"/>
      <c r="U1225" s="38"/>
      <c r="V1225" s="38"/>
      <c r="W1225" s="38"/>
      <c r="X1225" s="38"/>
      <c r="Y1225" s="38"/>
      <c r="Z1225" s="38"/>
      <c r="AA1225" s="38"/>
      <c r="AB1225" s="104"/>
      <c r="AC1225" s="104"/>
    </row>
    <row r="1226" spans="1:29" s="5" customFormat="1" ht="20.25">
      <c r="A1226" s="41" t="s">
        <v>47</v>
      </c>
      <c r="B1226" s="16"/>
      <c r="C1226" s="16"/>
      <c r="D1226" s="17"/>
      <c r="E1226" s="16"/>
      <c r="F1226" s="18">
        <f t="shared" ref="F1226:AA1226" si="2826">F7+F265+F319+F479+F614+F630+F859+F943+F1156+F1201+F1210</f>
        <v>7732150</v>
      </c>
      <c r="G1226" s="18">
        <f t="shared" si="2826"/>
        <v>766011</v>
      </c>
      <c r="H1226" s="18">
        <f t="shared" si="2826"/>
        <v>75574</v>
      </c>
      <c r="I1226" s="18">
        <f t="shared" si="2826"/>
        <v>-23084</v>
      </c>
      <c r="J1226" s="18">
        <f t="shared" si="2826"/>
        <v>0</v>
      </c>
      <c r="K1226" s="18">
        <f t="shared" si="2826"/>
        <v>69688</v>
      </c>
      <c r="L1226" s="18">
        <f t="shared" si="2826"/>
        <v>7854330</v>
      </c>
      <c r="M1226" s="18">
        <f t="shared" si="2826"/>
        <v>835699</v>
      </c>
      <c r="N1226" s="18">
        <f t="shared" si="2826"/>
        <v>4869</v>
      </c>
      <c r="O1226" s="18">
        <f t="shared" si="2826"/>
        <v>-4869</v>
      </c>
      <c r="P1226" s="18">
        <f t="shared" si="2826"/>
        <v>0</v>
      </c>
      <c r="Q1226" s="18">
        <f t="shared" si="2826"/>
        <v>805050</v>
      </c>
      <c r="R1226" s="18">
        <f t="shared" si="2826"/>
        <v>8659380</v>
      </c>
      <c r="S1226" s="18">
        <f t="shared" si="2826"/>
        <v>1640749</v>
      </c>
      <c r="T1226" s="18">
        <f t="shared" si="2826"/>
        <v>1009</v>
      </c>
      <c r="U1226" s="18">
        <f t="shared" si="2826"/>
        <v>-1009</v>
      </c>
      <c r="V1226" s="18">
        <f t="shared" si="2826"/>
        <v>0</v>
      </c>
      <c r="W1226" s="18">
        <f t="shared" si="2826"/>
        <v>1692529</v>
      </c>
      <c r="X1226" s="18">
        <f t="shared" si="2826"/>
        <v>10351909</v>
      </c>
      <c r="Y1226" s="18">
        <f t="shared" si="2826"/>
        <v>3333278</v>
      </c>
      <c r="Z1226" s="18">
        <f t="shared" si="2826"/>
        <v>2505891</v>
      </c>
      <c r="AA1226" s="18">
        <f t="shared" si="2826"/>
        <v>909031</v>
      </c>
      <c r="AB1226" s="103">
        <f t="shared" si="2766"/>
        <v>24.207042391891196</v>
      </c>
      <c r="AC1226" s="103">
        <f t="shared" si="2767"/>
        <v>27.271382704952902</v>
      </c>
    </row>
    <row r="1227" spans="1:29">
      <c r="B1227" s="40"/>
      <c r="D1227" s="39"/>
      <c r="E1227" s="31"/>
    </row>
    <row r="1228" spans="1:29" s="9" customFormat="1" ht="33.75" customHeight="1">
      <c r="A1228" s="117" t="s">
        <v>740</v>
      </c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7"/>
      <c r="P1228" s="117"/>
      <c r="Q1228" s="117"/>
      <c r="R1228" s="117"/>
      <c r="S1228" s="117"/>
      <c r="T1228" s="117"/>
      <c r="U1228" s="117"/>
      <c r="V1228" s="117"/>
      <c r="W1228" s="117"/>
      <c r="X1228" s="117"/>
      <c r="Y1228" s="117"/>
      <c r="Z1228" s="117"/>
      <c r="AA1228" s="117"/>
      <c r="AB1228" s="117"/>
      <c r="AC1228" s="117"/>
    </row>
    <row r="1229" spans="1:29" s="9" customFormat="1" ht="45" customHeight="1">
      <c r="A1229" s="116" t="s">
        <v>741</v>
      </c>
      <c r="B1229" s="116"/>
      <c r="C1229" s="116"/>
      <c r="D1229" s="116"/>
      <c r="E1229" s="116"/>
      <c r="F1229" s="116"/>
      <c r="G1229" s="116"/>
      <c r="H1229" s="116"/>
      <c r="I1229" s="116"/>
      <c r="J1229" s="116"/>
      <c r="K1229" s="116"/>
      <c r="L1229" s="116"/>
      <c r="M1229" s="116"/>
      <c r="N1229" s="116"/>
      <c r="O1229" s="116"/>
      <c r="P1229" s="116"/>
      <c r="Q1229" s="116"/>
      <c r="R1229" s="116"/>
      <c r="S1229" s="116"/>
      <c r="T1229" s="116"/>
      <c r="U1229" s="116"/>
      <c r="V1229" s="116"/>
      <c r="W1229" s="116"/>
      <c r="X1229" s="116"/>
      <c r="Y1229" s="116"/>
      <c r="Z1229" s="116"/>
      <c r="AA1229" s="116"/>
      <c r="AB1229" s="116"/>
      <c r="AC1229" s="116"/>
    </row>
    <row r="1230" spans="1:29">
      <c r="B1230" s="13"/>
      <c r="C1230" s="13"/>
      <c r="D1230" s="14"/>
      <c r="E1230" s="1"/>
    </row>
    <row r="1231" spans="1:29">
      <c r="E1231" s="1"/>
    </row>
    <row r="1232" spans="1:29">
      <c r="E1232" s="1"/>
    </row>
    <row r="1233" spans="5:5">
      <c r="E1233" s="1"/>
    </row>
    <row r="1234" spans="5:5">
      <c r="E1234" s="1"/>
    </row>
    <row r="1235" spans="5:5">
      <c r="E1235" s="1"/>
    </row>
    <row r="1236" spans="5:5">
      <c r="E1236" s="1"/>
    </row>
    <row r="1237" spans="5:5">
      <c r="E1237" s="1"/>
    </row>
    <row r="1238" spans="5:5">
      <c r="E1238" s="1"/>
    </row>
    <row r="1239" spans="5:5">
      <c r="E1239" s="1"/>
    </row>
    <row r="1240" spans="5:5">
      <c r="E1240" s="1"/>
    </row>
    <row r="1241" spans="5:5">
      <c r="E1241" s="1"/>
    </row>
    <row r="1242" spans="5:5">
      <c r="E1242" s="1"/>
    </row>
    <row r="1243" spans="5:5">
      <c r="E1243" s="1"/>
    </row>
    <row r="1244" spans="5:5">
      <c r="E1244" s="1"/>
    </row>
    <row r="1245" spans="5:5">
      <c r="E1245" s="1"/>
    </row>
    <row r="1246" spans="5:5">
      <c r="E1246" s="1"/>
    </row>
    <row r="1247" spans="5:5">
      <c r="E1247" s="1"/>
    </row>
    <row r="1248" spans="5:5">
      <c r="E1248" s="1"/>
    </row>
    <row r="1249" spans="5:5">
      <c r="E1249" s="1"/>
    </row>
    <row r="1250" spans="5:5">
      <c r="E1250" s="1"/>
    </row>
    <row r="1253" spans="5:5">
      <c r="E1253" s="33"/>
    </row>
    <row r="1254" spans="5:5">
      <c r="E1254" s="31"/>
    </row>
    <row r="1255" spans="5:5">
      <c r="E1255" s="31"/>
    </row>
    <row r="1256" spans="5:5">
      <c r="E1256" s="31"/>
    </row>
    <row r="1257" spans="5:5">
      <c r="E1257" s="31"/>
    </row>
    <row r="1258" spans="5:5">
      <c r="E1258" s="31"/>
    </row>
    <row r="1259" spans="5:5">
      <c r="E1259" s="31"/>
    </row>
    <row r="1260" spans="5:5">
      <c r="E1260" s="31"/>
    </row>
  </sheetData>
  <autoFilter ref="A3:E1226"/>
  <mergeCells count="26">
    <mergeCell ref="A1229:AC1229"/>
    <mergeCell ref="A1228:AC1228"/>
    <mergeCell ref="T3:T5"/>
    <mergeCell ref="U3:U5"/>
    <mergeCell ref="V3:V5"/>
    <mergeCell ref="W3:W5"/>
    <mergeCell ref="X3:Y4"/>
    <mergeCell ref="N3:N5"/>
    <mergeCell ref="O3:O5"/>
    <mergeCell ref="P3:P5"/>
    <mergeCell ref="Q3:Q5"/>
    <mergeCell ref="R3:S4"/>
    <mergeCell ref="F3:G4"/>
    <mergeCell ref="B3:B5"/>
    <mergeCell ref="D3:D5"/>
    <mergeCell ref="A3:A5"/>
    <mergeCell ref="K3:K5"/>
    <mergeCell ref="L3:M4"/>
    <mergeCell ref="A1:AC1"/>
    <mergeCell ref="Z3:AA4"/>
    <mergeCell ref="AB3:AC4"/>
    <mergeCell ref="E3:E5"/>
    <mergeCell ref="C3:C5"/>
    <mergeCell ref="H3:H5"/>
    <mergeCell ref="I3:I5"/>
    <mergeCell ref="J3:J5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0" firstPageNumber="3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 2019</vt:lpstr>
      <vt:lpstr>'1 кв. 2019'!Заголовки_для_печати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2019-04-26T04:19:28Z</cp:lastPrinted>
  <dcterms:created xsi:type="dcterms:W3CDTF">2007-01-25T06:11:58Z</dcterms:created>
  <dcterms:modified xsi:type="dcterms:W3CDTF">2019-05-08T06:23:41Z</dcterms:modified>
</cp:coreProperties>
</file>